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945" activeTab="4"/>
  </bookViews>
  <sheets>
    <sheet name="资产负债表" sheetId="1" r:id="rId1"/>
    <sheet name="利润表" sheetId="2" r:id="rId2"/>
    <sheet name="现金流量表" sheetId="3" r:id="rId3"/>
    <sheet name="所有者权益变动表" sheetId="4" r:id="rId4"/>
    <sheet name="三公经费" sheetId="5" r:id="rId5"/>
  </sheets>
  <externalReferences>
    <externalReference r:id="rId6"/>
    <externalReference r:id="rId7"/>
  </externalReferences>
  <definedNames>
    <definedName name="_xlnm.Print_Area" localSheetId="1">利润表!$A$1:$C$44</definedName>
    <definedName name="_xlnm.Print_Area" localSheetId="3">所有者权益变动表!$A$1:$L$69</definedName>
    <definedName name="_xlnm.Print_Area" localSheetId="2">现金流量表!$A$1:$C$42</definedName>
    <definedName name="_xlnm.Print_Area" localSheetId="0">资产负债表!$A$1:$F$46</definedName>
    <definedName name="Print_Area_MI">#REF!</definedName>
    <definedName name="_xlnm.Print_Titles">#REF!,#REF!</definedName>
    <definedName name="전" localSheetId="1">#REF!</definedName>
    <definedName name="전" localSheetId="0">#REF!</definedName>
    <definedName name="전">#REF!</definedName>
    <definedName name="주택사업본부" localSheetId="1">#REF!</definedName>
    <definedName name="주택사업본부" localSheetId="0">#REF!</definedName>
    <definedName name="주택사업본부">#REF!</definedName>
    <definedName name="철구사업본부" localSheetId="1">#REF!</definedName>
    <definedName name="철구사업본부" localSheetId="0">#REF!</definedName>
    <definedName name="철구사업본부">#REF!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<sst xmlns="http://schemas.openxmlformats.org/spreadsheetml/2006/main" count="224">
  <si>
    <r>
      <rPr>
        <b/>
        <sz val="16"/>
        <rFont val="宋体"/>
        <charset val="134"/>
      </rPr>
      <t>资产负债表</t>
    </r>
  </si>
  <si>
    <r>
      <rPr>
        <sz val="10"/>
        <rFont val="宋体"/>
        <charset val="134"/>
      </rPr>
      <t>公开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表</t>
    </r>
  </si>
  <si>
    <t>单位：安徽汽车工业技师学院</t>
  </si>
  <si>
    <t>金额单位：万元</t>
  </si>
  <si>
    <t>项   目</t>
  </si>
  <si>
    <t>流动资产：</t>
  </si>
  <si>
    <t>流动负债：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</si>
  <si>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货币资金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</si>
  <si>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短期借款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</si>
  <si>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交易性金融资产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</si>
  <si>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交易性金融负债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</si>
  <si>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衍生金融资产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</si>
  <si>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衍生金融负债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</si>
  <si>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应收票据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</si>
  <si>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应付票据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</si>
  <si>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应收账款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</si>
  <si>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应付账款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</si>
  <si>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应收款项融资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</si>
  <si>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预收款项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</si>
  <si>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预付款项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</si>
  <si>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合同负债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</si>
  <si>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其他应收款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</si>
  <si>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应付职工薪酬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</si>
  <si>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存货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</si>
  <si>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应交税费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</si>
  <si>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合同资产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</si>
  <si>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其他应付款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</si>
  <si>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持有待售资产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</si>
  <si>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持有待售负债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</si>
  <si>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一年内到期的非流动资产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</si>
  <si>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一年内到期的非流动负债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</si>
  <si>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其他流动资产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</si>
  <si>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其他流动负债</t>
    </r>
  </si>
  <si>
    <r>
      <rPr>
        <b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流动资产合计</t>
    </r>
  </si>
  <si>
    <t>流动负债合计</t>
  </si>
  <si>
    <t>非流动资产：</t>
  </si>
  <si>
    <t>非流动负债：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</si>
  <si>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债权投资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</si>
  <si>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长期借款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</si>
  <si>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其他债权投资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</si>
  <si>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应付债券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</si>
  <si>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长期应收款</t>
    </r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</si>
  <si>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其中：优先股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</si>
  <si>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长期股权投资</t>
    </r>
  </si>
  <si>
    <r>
      <rPr>
        <sz val="10"/>
        <rFont val="宋体"/>
        <charset val="134"/>
      </rPr>
      <t xml:space="preserve">         </t>
    </r>
    <r>
      <rPr>
        <sz val="10"/>
        <rFont val="宋体"/>
        <charset val="134"/>
      </rPr>
      <t>永续债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</si>
  <si>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其他权益工具投资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</si>
  <si>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租赁负债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</si>
  <si>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其他非流动金融资产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</si>
  <si>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长期应付款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</si>
  <si>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投资性房地产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</si>
  <si>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长期应付职工薪酬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</si>
  <si>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固定资产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</si>
  <si>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预计负债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</si>
  <si>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在建工程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</si>
  <si>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递延收益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</si>
  <si>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生产性生物资产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</si>
  <si>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递延所得税负债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</si>
  <si>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油气资产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</si>
  <si>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其他非流动负债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</si>
  <si>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使用权资产</t>
    </r>
  </si>
  <si>
    <t>非流动负债合计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</si>
  <si>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无形资产</t>
    </r>
  </si>
  <si>
    <t>负债合计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</si>
  <si>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开发支出</t>
    </r>
  </si>
  <si>
    <t>所有者权益：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</si>
  <si>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商誉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</si>
  <si>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实收资本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</si>
  <si>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长期待摊费用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</si>
  <si>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其他权益工具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</si>
  <si>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递延所得税资产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</si>
  <si>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其他非流动资产</t>
    </r>
  </si>
  <si>
    <t>非流动资产合计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</si>
  <si>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资本公积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</si>
  <si>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减：库存股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</si>
  <si>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其他综合收益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</si>
  <si>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专项储备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</si>
  <si>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盈余公积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</si>
  <si>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未分配利润</t>
    </r>
  </si>
  <si>
    <t>所有者权益合计</t>
  </si>
  <si>
    <t>资产总计</t>
  </si>
  <si>
    <t>负债和所有者权益总计</t>
  </si>
  <si>
    <r>
      <rPr>
        <b/>
        <sz val="16"/>
        <rFont val="宋体"/>
        <charset val="134"/>
      </rPr>
      <t>利润表</t>
    </r>
  </si>
  <si>
    <r>
      <rPr>
        <sz val="10"/>
        <rFont val="宋体"/>
        <charset val="134"/>
      </rPr>
      <t>公开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表</t>
    </r>
  </si>
  <si>
    <r>
      <rPr>
        <b/>
        <sz val="10"/>
        <rFont val="宋体"/>
        <charset val="134"/>
      </rPr>
      <t>项</t>
    </r>
    <r>
      <rPr>
        <b/>
        <sz val="10"/>
        <rFont val="Times New Roman"/>
        <charset val="134"/>
      </rPr>
      <t xml:space="preserve">       </t>
    </r>
    <r>
      <rPr>
        <b/>
        <sz val="10"/>
        <rFont val="宋体"/>
        <charset val="134"/>
      </rPr>
      <t>目</t>
    </r>
  </si>
  <si>
    <r>
      <rPr>
        <b/>
        <sz val="10"/>
        <rFont val="Times New Roman"/>
        <charset val="134"/>
      </rPr>
      <t>2024</t>
    </r>
    <r>
      <rPr>
        <b/>
        <sz val="10"/>
        <rFont val="宋体"/>
        <charset val="134"/>
      </rPr>
      <t>年度</t>
    </r>
  </si>
  <si>
    <r>
      <rPr>
        <b/>
        <sz val="10"/>
        <rFont val="Times New Roman"/>
        <charset val="134"/>
      </rPr>
      <t>2023</t>
    </r>
    <r>
      <rPr>
        <b/>
        <sz val="10"/>
        <rFont val="宋体"/>
        <charset val="134"/>
      </rPr>
      <t>年度</t>
    </r>
  </si>
  <si>
    <t>一、营业收入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</si>
  <si>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减：营业成本</t>
    </r>
  </si>
  <si>
    <r>
      <rPr>
        <sz val="10"/>
        <rFont val="宋体"/>
        <charset val="134"/>
      </rPr>
      <t xml:space="preserve">        </t>
    </r>
    <r>
      <rPr>
        <sz val="10"/>
        <rFont val="宋体"/>
        <charset val="134"/>
      </rPr>
      <t>税金及附加</t>
    </r>
  </si>
  <si>
    <r>
      <rPr>
        <sz val="10"/>
        <rFont val="宋体"/>
        <charset val="134"/>
      </rPr>
      <t xml:space="preserve">        </t>
    </r>
    <r>
      <rPr>
        <sz val="10"/>
        <rFont val="宋体"/>
        <charset val="134"/>
      </rPr>
      <t>销售费用</t>
    </r>
  </si>
  <si>
    <r>
      <rPr>
        <sz val="10"/>
        <rFont val="宋体"/>
        <charset val="134"/>
      </rPr>
      <t xml:space="preserve">        </t>
    </r>
    <r>
      <rPr>
        <sz val="10"/>
        <rFont val="宋体"/>
        <charset val="134"/>
      </rPr>
      <t>管理费用</t>
    </r>
  </si>
  <si>
    <r>
      <rPr>
        <sz val="10"/>
        <rFont val="宋体"/>
        <charset val="134"/>
      </rPr>
      <t xml:space="preserve">        </t>
    </r>
    <r>
      <rPr>
        <sz val="10"/>
        <rFont val="宋体"/>
        <charset val="134"/>
      </rPr>
      <t>研发费用</t>
    </r>
  </si>
  <si>
    <r>
      <rPr>
        <sz val="10"/>
        <rFont val="宋体"/>
        <charset val="134"/>
      </rPr>
      <t xml:space="preserve">        </t>
    </r>
    <r>
      <rPr>
        <sz val="10"/>
        <rFont val="宋体"/>
        <charset val="134"/>
      </rPr>
      <t>财务费用</t>
    </r>
  </si>
  <si>
    <r>
      <rPr>
        <sz val="10"/>
        <rFont val="宋体"/>
        <charset val="134"/>
      </rPr>
      <t xml:space="preserve">          </t>
    </r>
    <r>
      <rPr>
        <sz val="10"/>
        <rFont val="宋体"/>
        <charset val="134"/>
      </rPr>
      <t>其中：利息费用</t>
    </r>
  </si>
  <si>
    <r>
      <rPr>
        <sz val="10"/>
        <rFont val="宋体"/>
        <charset val="134"/>
      </rPr>
      <t xml:space="preserve">                </t>
    </r>
    <r>
      <rPr>
        <sz val="10"/>
        <rFont val="宋体"/>
        <charset val="134"/>
      </rPr>
      <t>利息收入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</si>
  <si>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加：其他收益</t>
    </r>
  </si>
  <si>
    <r>
      <rPr>
        <sz val="10"/>
        <rFont val="宋体"/>
        <charset val="134"/>
      </rPr>
      <t xml:space="preserve">        </t>
    </r>
    <r>
      <rPr>
        <sz val="10"/>
        <rFont val="宋体"/>
        <charset val="134"/>
      </rPr>
      <t>投资收益（损失以</t>
    </r>
    <r>
      <rPr>
        <sz val="10"/>
        <rFont val="宋体"/>
        <charset val="134"/>
      </rPr>
      <t>“-”</t>
    </r>
    <r>
      <rPr>
        <sz val="10"/>
        <rFont val="宋体"/>
        <charset val="134"/>
      </rPr>
      <t>号填列）</t>
    </r>
  </si>
  <si>
    <r>
      <rPr>
        <sz val="10"/>
        <rFont val="宋体"/>
        <charset val="134"/>
      </rPr>
      <t xml:space="preserve">          </t>
    </r>
    <r>
      <rPr>
        <sz val="10"/>
        <rFont val="宋体"/>
        <charset val="134"/>
      </rPr>
      <t>其中：对联营企业和合营企业的投资收益</t>
    </r>
  </si>
  <si>
    <r>
      <rPr>
        <sz val="10"/>
        <rFont val="宋体"/>
        <charset val="134"/>
      </rPr>
      <t xml:space="preserve">               </t>
    </r>
    <r>
      <rPr>
        <sz val="10"/>
        <rFont val="宋体"/>
        <charset val="134"/>
      </rPr>
      <t>以摊余成本计量的金融资产终止确认收益</t>
    </r>
  </si>
  <si>
    <r>
      <rPr>
        <sz val="10"/>
        <rFont val="宋体"/>
        <charset val="134"/>
      </rPr>
      <t xml:space="preserve">       </t>
    </r>
    <r>
      <rPr>
        <sz val="10"/>
        <rFont val="宋体"/>
        <charset val="134"/>
      </rPr>
      <t>净敞口套期收益（损失以</t>
    </r>
    <r>
      <rPr>
        <sz val="10"/>
        <rFont val="宋体"/>
        <charset val="134"/>
      </rPr>
      <t>“-”</t>
    </r>
    <r>
      <rPr>
        <sz val="10"/>
        <rFont val="宋体"/>
        <charset val="134"/>
      </rPr>
      <t>号填列）</t>
    </r>
  </si>
  <si>
    <r>
      <rPr>
        <sz val="10"/>
        <rFont val="宋体"/>
        <charset val="134"/>
      </rPr>
      <t xml:space="preserve">       </t>
    </r>
    <r>
      <rPr>
        <sz val="10"/>
        <rFont val="宋体"/>
        <charset val="134"/>
      </rPr>
      <t>公允价值变动收益（损失以</t>
    </r>
    <r>
      <rPr>
        <sz val="10"/>
        <rFont val="宋体"/>
        <charset val="134"/>
      </rPr>
      <t>“-”</t>
    </r>
    <r>
      <rPr>
        <sz val="10"/>
        <rFont val="宋体"/>
        <charset val="134"/>
      </rPr>
      <t>号填列）</t>
    </r>
  </si>
  <si>
    <r>
      <rPr>
        <sz val="10"/>
        <rFont val="宋体"/>
        <charset val="134"/>
      </rPr>
      <t xml:space="preserve">       </t>
    </r>
    <r>
      <rPr>
        <sz val="10"/>
        <rFont val="宋体"/>
        <charset val="134"/>
      </rPr>
      <t>信用减值损失（损失以</t>
    </r>
    <r>
      <rPr>
        <sz val="10"/>
        <rFont val="宋体"/>
        <charset val="134"/>
      </rPr>
      <t>“-”</t>
    </r>
    <r>
      <rPr>
        <sz val="10"/>
        <rFont val="宋体"/>
        <charset val="134"/>
      </rPr>
      <t>号填列）</t>
    </r>
  </si>
  <si>
    <r>
      <rPr>
        <sz val="10"/>
        <rFont val="宋体"/>
        <charset val="134"/>
      </rPr>
      <t xml:space="preserve">       </t>
    </r>
    <r>
      <rPr>
        <sz val="10"/>
        <rFont val="宋体"/>
        <charset val="134"/>
      </rPr>
      <t>资产减值损失（损失以</t>
    </r>
    <r>
      <rPr>
        <sz val="10"/>
        <rFont val="宋体"/>
        <charset val="134"/>
      </rPr>
      <t>“-”</t>
    </r>
    <r>
      <rPr>
        <sz val="10"/>
        <rFont val="宋体"/>
        <charset val="134"/>
      </rPr>
      <t>号填列）</t>
    </r>
  </si>
  <si>
    <r>
      <rPr>
        <sz val="10"/>
        <rFont val="宋体"/>
        <charset val="134"/>
      </rPr>
      <t xml:space="preserve">       </t>
    </r>
    <r>
      <rPr>
        <sz val="10"/>
        <rFont val="宋体"/>
        <charset val="134"/>
      </rPr>
      <t>资产处置收益（损失以</t>
    </r>
    <r>
      <rPr>
        <sz val="10"/>
        <rFont val="宋体"/>
        <charset val="134"/>
      </rPr>
      <t>“-”</t>
    </r>
    <r>
      <rPr>
        <sz val="10"/>
        <rFont val="宋体"/>
        <charset val="134"/>
      </rPr>
      <t>号填列）</t>
    </r>
  </si>
  <si>
    <r>
      <rPr>
        <b/>
        <sz val="10"/>
        <rFont val="宋体"/>
        <charset val="134"/>
      </rPr>
      <t>二、营业利润（亏损以</t>
    </r>
    <r>
      <rPr>
        <b/>
        <sz val="10"/>
        <rFont val="宋体"/>
        <charset val="134"/>
      </rPr>
      <t>“-”</t>
    </r>
    <r>
      <rPr>
        <b/>
        <sz val="10"/>
        <rFont val="宋体"/>
        <charset val="134"/>
      </rPr>
      <t>号填列）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</si>
  <si>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加：营业外收入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</si>
  <si>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减：营业外支出</t>
    </r>
  </si>
  <si>
    <t>三、利润总额（亏损总额以“-”号填列）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</si>
  <si>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减：所得税费用</t>
    </r>
  </si>
  <si>
    <t>四、净利润（净亏损以“-”号填列）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</si>
  <si>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（一）持续经营净利润（净亏损以</t>
    </r>
    <r>
      <rPr>
        <sz val="10"/>
        <rFont val="宋体"/>
        <charset val="134"/>
      </rPr>
      <t>“-”</t>
    </r>
    <r>
      <rPr>
        <sz val="10"/>
        <rFont val="宋体"/>
        <charset val="134"/>
      </rPr>
      <t>号填列）</t>
    </r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</si>
  <si>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（二）终止经营净利润（净亏损以</t>
    </r>
    <r>
      <rPr>
        <sz val="10"/>
        <rFont val="宋体"/>
        <charset val="134"/>
      </rPr>
      <t>“-”</t>
    </r>
    <r>
      <rPr>
        <sz val="10"/>
        <rFont val="宋体"/>
        <charset val="134"/>
      </rPr>
      <t>号填列）</t>
    </r>
  </si>
  <si>
    <t>五、其他综合收益的税后净额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</si>
  <si>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（一）不能重分类进损益的其他综合收益</t>
    </r>
  </si>
  <si>
    <r>
      <rPr>
        <sz val="10"/>
        <rFont val="宋体"/>
        <charset val="134"/>
      </rPr>
      <t xml:space="preserve">      1.</t>
    </r>
    <r>
      <rPr>
        <sz val="10"/>
        <rFont val="宋体"/>
        <charset val="134"/>
      </rPr>
      <t>重新计量设定受益计划变动额</t>
    </r>
  </si>
  <si>
    <r>
      <rPr>
        <sz val="10"/>
        <rFont val="宋体"/>
        <charset val="134"/>
      </rPr>
      <t xml:space="preserve">      2.</t>
    </r>
    <r>
      <rPr>
        <sz val="10"/>
        <rFont val="宋体"/>
        <charset val="134"/>
      </rPr>
      <t>权益法下不能转损益的其他综合收益</t>
    </r>
  </si>
  <si>
    <r>
      <rPr>
        <sz val="10"/>
        <rFont val="宋体"/>
        <charset val="134"/>
      </rPr>
      <t xml:space="preserve">      3.</t>
    </r>
    <r>
      <rPr>
        <sz val="10"/>
        <rFont val="宋体"/>
        <charset val="134"/>
      </rPr>
      <t>其他权益工具投资公允价值变动</t>
    </r>
  </si>
  <si>
    <r>
      <rPr>
        <sz val="10"/>
        <rFont val="宋体"/>
        <charset val="134"/>
      </rPr>
      <t xml:space="preserve">      4.</t>
    </r>
    <r>
      <rPr>
        <sz val="10"/>
        <rFont val="宋体"/>
        <charset val="134"/>
      </rPr>
      <t>企业自身信用风险公允价值变动</t>
    </r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</si>
  <si>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（二）将重分类进损益的其他综合收益</t>
    </r>
  </si>
  <si>
    <r>
      <rPr>
        <sz val="10"/>
        <rFont val="宋体"/>
        <charset val="134"/>
      </rPr>
      <t xml:space="preserve">      1.</t>
    </r>
    <r>
      <rPr>
        <sz val="10"/>
        <rFont val="宋体"/>
        <charset val="134"/>
      </rPr>
      <t>权益法下可转损益的其他综合收益</t>
    </r>
  </si>
  <si>
    <r>
      <rPr>
        <sz val="10"/>
        <rFont val="宋体"/>
        <charset val="134"/>
      </rPr>
      <t xml:space="preserve">      2.</t>
    </r>
    <r>
      <rPr>
        <sz val="10"/>
        <rFont val="宋体"/>
        <charset val="134"/>
      </rPr>
      <t>其他债权投资公允价值变动</t>
    </r>
  </si>
  <si>
    <r>
      <rPr>
        <sz val="10"/>
        <rFont val="宋体"/>
        <charset val="134"/>
      </rPr>
      <t xml:space="preserve">      3.</t>
    </r>
    <r>
      <rPr>
        <sz val="10"/>
        <rFont val="宋体"/>
        <charset val="134"/>
      </rPr>
      <t>金融资产重分类计入其他综合收益的金额</t>
    </r>
  </si>
  <si>
    <r>
      <rPr>
        <sz val="10"/>
        <rFont val="宋体"/>
        <charset val="134"/>
      </rPr>
      <t xml:space="preserve">      4.</t>
    </r>
    <r>
      <rPr>
        <sz val="10"/>
        <rFont val="宋体"/>
        <charset val="134"/>
      </rPr>
      <t>其他债权投资信用减值准备</t>
    </r>
  </si>
  <si>
    <r>
      <rPr>
        <sz val="10"/>
        <rFont val="宋体"/>
        <charset val="134"/>
      </rPr>
      <t xml:space="preserve">      5.</t>
    </r>
    <r>
      <rPr>
        <sz val="10"/>
        <rFont val="宋体"/>
        <charset val="134"/>
      </rPr>
      <t>现金流量套期储备</t>
    </r>
  </si>
  <si>
    <r>
      <rPr>
        <sz val="10"/>
        <rFont val="宋体"/>
        <charset val="134"/>
      </rPr>
      <t xml:space="preserve">      6.</t>
    </r>
    <r>
      <rPr>
        <sz val="10"/>
        <rFont val="宋体"/>
        <charset val="134"/>
      </rPr>
      <t>外币财务报表折算差额</t>
    </r>
  </si>
  <si>
    <t>六、综合收益总额</t>
  </si>
  <si>
    <r>
      <rPr>
        <b/>
        <sz val="16"/>
        <rFont val="宋体"/>
        <charset val="134"/>
      </rPr>
      <t>现金流量表</t>
    </r>
  </si>
  <si>
    <r>
      <rPr>
        <sz val="10"/>
        <rFont val="宋体"/>
        <charset val="134"/>
      </rPr>
      <t>公开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表</t>
    </r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</si>
  <si>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>项</t>
    </r>
    <r>
      <rPr>
        <b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目</t>
    </r>
  </si>
  <si>
    <t>2024年度</t>
  </si>
  <si>
    <t>2023年度</t>
  </si>
  <si>
    <t>一、经营活动产生的现金流量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</si>
  <si>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销售商品、提供劳务收到的现金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</si>
  <si>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收到的税费返还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</si>
  <si>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收到其他与经营活动有关的现金</t>
    </r>
  </si>
  <si>
    <t>经营活动现金流入小计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</si>
  <si>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购买商品、接受劳务支付的现金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</si>
  <si>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支付给职工以及为职工支付的现金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</si>
  <si>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支付的各项税费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</si>
  <si>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支付其他与经营活动有关的现金</t>
    </r>
  </si>
  <si>
    <t>　　经营活动现金流出小计</t>
  </si>
  <si>
    <t>经营活动产生的现金流量净额</t>
  </si>
  <si>
    <t>二、投资活动产生的现金流量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</si>
  <si>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收回投资收到的现金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</si>
  <si>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取得投资收益收到的现金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</si>
  <si>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处置固定资产、无形资产和其他长期资产收回的现金净额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</si>
  <si>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处置子公司及其他营业单位收到的现金净额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</si>
  <si>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收到其他与投资活动有关的现金</t>
    </r>
  </si>
  <si>
    <t>　　投资活动现金流入小计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</si>
  <si>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购建固定资产、无形资产和其他长期资产支付的现金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</si>
  <si>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投资支付的现金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</si>
  <si>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取得子公司及其他营业单位支付的现金净额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</si>
  <si>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支付其他与投资活动有关的现金</t>
    </r>
  </si>
  <si>
    <t>　　投资活动现金流出小计</t>
  </si>
  <si>
    <t>投资活动产生的现金流量净额</t>
  </si>
  <si>
    <t>三、筹资活动产生的现金流量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</si>
  <si>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吸收投资收到的现金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</si>
  <si>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取得借款收到的现金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</si>
  <si>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收到其他与筹资活动有关的现金</t>
    </r>
  </si>
  <si>
    <t>　　筹资活动现金流入小计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</si>
  <si>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偿还债务支付的现金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</si>
  <si>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分配股利、利润或偿付利息支付的现金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</si>
  <si>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支付其他与筹资活动有关的现金</t>
    </r>
  </si>
  <si>
    <t>　　筹资活动现金流出小计</t>
  </si>
  <si>
    <t>筹资活动产生的现金流量净额</t>
  </si>
  <si>
    <t>四、汇率变动对现金及现金等价物的影响</t>
  </si>
  <si>
    <t>五、现金及现金等价物净增加额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</si>
  <si>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加：期初现金及现金等价物余额</t>
    </r>
  </si>
  <si>
    <t>六、期末现金及现金等价物余额</t>
  </si>
  <si>
    <t>所有者权益变动表</t>
  </si>
  <si>
    <r>
      <rPr>
        <sz val="10"/>
        <rFont val="宋体"/>
        <charset val="134"/>
      </rPr>
      <t>公开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表</t>
    </r>
  </si>
  <si>
    <t>项目</t>
  </si>
  <si>
    <t>实收资本</t>
  </si>
  <si>
    <t>其他权益工具</t>
  </si>
  <si>
    <t>资本公积</t>
  </si>
  <si>
    <t>减：库存股</t>
  </si>
  <si>
    <t>其他综合收益</t>
  </si>
  <si>
    <t>专项储备</t>
  </si>
  <si>
    <t>盈余公积</t>
  </si>
  <si>
    <t>未分配利润</t>
  </si>
  <si>
    <t>优先股</t>
  </si>
  <si>
    <t>永续债</t>
  </si>
  <si>
    <t>其他</t>
  </si>
  <si>
    <t>一、上年年末余额</t>
  </si>
  <si>
    <t>加： 会计政策变更</t>
  </si>
  <si>
    <t xml:space="preserve">     前期差错更正</t>
  </si>
  <si>
    <t xml:space="preserve">     其他</t>
  </si>
  <si>
    <t>二、本年年初余额</t>
  </si>
  <si>
    <t>三、本年增减变动金额(减少以“-”号填列)</t>
  </si>
  <si>
    <t>（一）综合收益总额</t>
  </si>
  <si>
    <t>（二）所有者投入和减少资本</t>
  </si>
  <si>
    <t xml:space="preserve">  1. 所有者投入的普通股</t>
  </si>
  <si>
    <t xml:space="preserve">  2．其他权益工具持有者投入资本</t>
  </si>
  <si>
    <t xml:space="preserve">  3．股份支付计入所有者权益的金额</t>
  </si>
  <si>
    <t xml:space="preserve">  4．其他</t>
  </si>
  <si>
    <t>（三）利润分配</t>
  </si>
  <si>
    <t xml:space="preserve">  1．提取盈余公积</t>
  </si>
  <si>
    <t xml:space="preserve">  2．对所有者（或股东）的分配</t>
  </si>
  <si>
    <t xml:space="preserve">  3．其他</t>
  </si>
  <si>
    <t>（四）所有者权益内部结转</t>
  </si>
  <si>
    <t xml:space="preserve">  1．资本公积转增资本（或股本）</t>
  </si>
  <si>
    <t xml:space="preserve">  2．盈余公积转增资本（或股本）</t>
  </si>
  <si>
    <t xml:space="preserve">  3．盈余公积弥补亏损</t>
  </si>
  <si>
    <t xml:space="preserve">  4．设定受益计划变动额结转留存收益</t>
  </si>
  <si>
    <r>
      <rPr>
        <sz val="10"/>
        <rFont val="宋体"/>
        <charset val="134"/>
      </rPr>
      <t xml:space="preserve">  5.</t>
    </r>
    <r>
      <rPr>
        <sz val="10"/>
        <rFont val="宋体"/>
        <charset val="134"/>
      </rPr>
      <t xml:space="preserve"> 其他综合收益结转留存收益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</si>
  <si>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6. 其他</t>
    </r>
  </si>
  <si>
    <t>（五）专项储备</t>
  </si>
  <si>
    <t xml:space="preserve">  1．本年提取</t>
  </si>
  <si>
    <t xml:space="preserve">  2．本年使用</t>
  </si>
  <si>
    <t>（六）其他</t>
  </si>
  <si>
    <t>四、本年年末余额</t>
  </si>
  <si>
    <t>所有者权益变动表（续）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</si>
  <si>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前期差错更正</t>
    </r>
  </si>
  <si>
    <t>安徽汽车工业技师学院2024年度“三公”经费支出决算表</t>
  </si>
  <si>
    <t>公开05表</t>
  </si>
  <si>
    <t>预算数</t>
  </si>
  <si>
    <t>决算数</t>
  </si>
  <si>
    <t>因公出国（境）费</t>
  </si>
  <si>
    <t>公务接待费</t>
  </si>
  <si>
    <t>公务用车购置及运行费</t>
  </si>
  <si>
    <t>其中：公务用车运行维护费</t>
  </si>
  <si>
    <t xml:space="preserve">      公务用车购置费</t>
  </si>
  <si>
    <t>总计</t>
  </si>
  <si>
    <t xml:space="preserve"> 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</si>
</sst>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$-F800]dddd\,\ mmmm\ dd\,\ yyyy"/>
    <numFmt numFmtId="177" formatCode="0.0_ "/>
    <numFmt numFmtId="178" formatCode="0.00_ "/>
    <numFmt numFmtId="179" formatCode="_ * #,##0.00_ ;_ * \-#,##0.00_ ;_ * &quot;&quot;??_ ;_ @_ "/>
    <numFmt numFmtId="180" formatCode="yyyy&quot;年&quot;m&quot;月&quot;d&quot;日&quot;;@"/>
  </numFmts>
  <fonts count="38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4"/>
      <name val="仿宋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0"/>
      <name val="Times New Roman"/>
      <charset val="134"/>
    </font>
    <font>
      <b/>
      <sz val="16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  <scheme val="minor"/>
    </font>
    <font>
      <sz val="20"/>
      <name val="Times New Roman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9" fillId="18" borderId="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13" borderId="4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/>
    <xf numFmtId="0" fontId="24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21" borderId="7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36" fillId="32" borderId="9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7" fillId="0" borderId="0"/>
  </cellStyleXfs>
  <cellXfs count="116">
    <xf numFmtId="0" fontId="0" fillId="0" borderId="0" xfId="0"/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31" fontId="1" fillId="0" borderId="0" xfId="56" applyNumberFormat="1" applyFont="1" applyAlignment="1">
      <alignment horizontal="right" vertical="center" wrapText="1"/>
    </xf>
    <xf numFmtId="0" fontId="4" fillId="0" borderId="0" xfId="19" applyFont="1" applyAlignment="1">
      <alignment vertical="center"/>
    </xf>
    <xf numFmtId="0" fontId="1" fillId="0" borderId="0" xfId="56" applyFont="1" applyAlignment="1">
      <alignment vertical="center" wrapText="1"/>
    </xf>
    <xf numFmtId="0" fontId="1" fillId="0" borderId="0" xfId="56" applyFont="1" applyBorder="1" applyAlignment="1">
      <alignment horizontal="right" vertical="center" wrapText="1"/>
    </xf>
    <xf numFmtId="31" fontId="1" fillId="0" borderId="0" xfId="56" applyNumberFormat="1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7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vertical="center"/>
    </xf>
    <xf numFmtId="0" fontId="8" fillId="0" borderId="0" xfId="19" applyFont="1" applyAlignment="1">
      <alignment horizontal="center" vertical="center"/>
    </xf>
    <xf numFmtId="0" fontId="9" fillId="0" borderId="0" xfId="19" applyFont="1" applyAlignment="1">
      <alignment vertical="center"/>
    </xf>
    <xf numFmtId="0" fontId="8" fillId="0" borderId="0" xfId="19" applyFont="1" applyAlignment="1">
      <alignment vertical="center"/>
    </xf>
    <xf numFmtId="0" fontId="10" fillId="0" borderId="0" xfId="19" applyFont="1" applyAlignment="1">
      <alignment vertical="center"/>
    </xf>
    <xf numFmtId="43" fontId="10" fillId="0" borderId="0" xfId="8" applyFont="1" applyFill="1" applyAlignment="1">
      <alignment horizontal="center" vertical="center"/>
    </xf>
    <xf numFmtId="0" fontId="3" fillId="0" borderId="0" xfId="19" applyFont="1" applyAlignment="1">
      <alignment horizontal="center" vertical="center"/>
    </xf>
    <xf numFmtId="0" fontId="11" fillId="0" borderId="0" xfId="19" applyFont="1" applyAlignment="1">
      <alignment horizontal="center" vertical="center"/>
    </xf>
    <xf numFmtId="0" fontId="1" fillId="0" borderId="0" xfId="19" applyFont="1" applyAlignment="1">
      <alignment horizontal="right" vertical="center"/>
    </xf>
    <xf numFmtId="0" fontId="10" fillId="0" borderId="0" xfId="19" applyFont="1" applyAlignment="1">
      <alignment horizontal="right" vertical="center"/>
    </xf>
    <xf numFmtId="0" fontId="12" fillId="0" borderId="0" xfId="56" applyFont="1" applyBorder="1" applyAlignment="1">
      <alignment vertical="center"/>
    </xf>
    <xf numFmtId="0" fontId="13" fillId="0" borderId="1" xfId="19" applyFont="1" applyBorder="1" applyAlignment="1">
      <alignment horizontal="center" vertical="center"/>
    </xf>
    <xf numFmtId="43" fontId="12" fillId="0" borderId="1" xfId="8" applyFont="1" applyFill="1" applyBorder="1" applyAlignment="1">
      <alignment horizontal="center" vertical="center"/>
    </xf>
    <xf numFmtId="0" fontId="13" fillId="0" borderId="1" xfId="56" applyFont="1" applyBorder="1" applyAlignment="1">
      <alignment horizontal="center" vertical="center" wrapText="1"/>
    </xf>
    <xf numFmtId="179" fontId="13" fillId="0" borderId="1" xfId="19" applyNumberFormat="1" applyFont="1" applyBorder="1" applyAlignment="1">
      <alignment vertical="center"/>
    </xf>
    <xf numFmtId="178" fontId="2" fillId="0" borderId="1" xfId="54" applyNumberFormat="1" applyFont="1" applyFill="1" applyBorder="1" applyAlignment="1" applyProtection="1">
      <alignment horizontal="center" vertical="center"/>
      <protection locked="0"/>
    </xf>
    <xf numFmtId="179" fontId="12" fillId="0" borderId="1" xfId="8" applyNumberFormat="1" applyFont="1" applyFill="1" applyBorder="1" applyAlignment="1">
      <alignment vertical="center"/>
    </xf>
    <xf numFmtId="179" fontId="4" fillId="0" borderId="1" xfId="19" applyNumberFormat="1" applyFont="1" applyBorder="1" applyAlignment="1">
      <alignment vertical="center"/>
    </xf>
    <xf numFmtId="179" fontId="10" fillId="0" borderId="1" xfId="8" applyNumberFormat="1" applyFont="1" applyFill="1" applyBorder="1" applyAlignment="1">
      <alignment vertical="center"/>
    </xf>
    <xf numFmtId="179" fontId="4" fillId="0" borderId="1" xfId="56" applyNumberFormat="1" applyFont="1" applyBorder="1" applyAlignment="1">
      <alignment vertical="center" wrapText="1"/>
    </xf>
    <xf numFmtId="179" fontId="13" fillId="0" borderId="0" xfId="19" applyNumberFormat="1" applyFont="1" applyAlignment="1">
      <alignment vertical="center"/>
    </xf>
    <xf numFmtId="179" fontId="12" fillId="0" borderId="0" xfId="8" applyNumberFormat="1" applyFont="1" applyFill="1" applyAlignment="1">
      <alignment vertical="center"/>
    </xf>
    <xf numFmtId="179" fontId="3" fillId="0" borderId="0" xfId="19" applyNumberFormat="1" applyFont="1" applyAlignment="1">
      <alignment horizontal="center" vertical="center"/>
    </xf>
    <xf numFmtId="179" fontId="11" fillId="0" borderId="0" xfId="19" applyNumberFormat="1" applyFont="1" applyAlignment="1">
      <alignment horizontal="center" vertical="center"/>
    </xf>
    <xf numFmtId="179" fontId="13" fillId="0" borderId="1" xfId="19" applyNumberFormat="1" applyFont="1" applyBorder="1" applyAlignment="1">
      <alignment horizontal="center" vertical="center"/>
    </xf>
    <xf numFmtId="179" fontId="12" fillId="0" borderId="1" xfId="8" applyNumberFormat="1" applyFont="1" applyFill="1" applyBorder="1" applyAlignment="1">
      <alignment horizontal="center" vertical="center"/>
    </xf>
    <xf numFmtId="179" fontId="13" fillId="0" borderId="1" xfId="56" applyNumberFormat="1" applyFont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right" vertical="center"/>
      <protection locked="0"/>
    </xf>
    <xf numFmtId="43" fontId="13" fillId="0" borderId="1" xfId="8" applyFont="1" applyFill="1" applyBorder="1" applyAlignment="1">
      <alignment horizontal="center" vertical="center"/>
    </xf>
    <xf numFmtId="178" fontId="1" fillId="0" borderId="1" xfId="54" applyNumberFormat="1" applyFont="1" applyFill="1" applyBorder="1" applyAlignment="1" applyProtection="1">
      <alignment horizontal="center" vertical="center"/>
      <protection locked="0"/>
    </xf>
    <xf numFmtId="179" fontId="13" fillId="0" borderId="1" xfId="8" applyNumberFormat="1" applyFont="1" applyFill="1" applyBorder="1" applyAlignment="1">
      <alignment horizontal="center" vertical="center"/>
    </xf>
    <xf numFmtId="0" fontId="12" fillId="0" borderId="0" xfId="52" applyFont="1"/>
    <xf numFmtId="0" fontId="10" fillId="0" borderId="0" xfId="52" applyFont="1"/>
    <xf numFmtId="0" fontId="11" fillId="0" borderId="0" xfId="52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52" applyFont="1" applyBorder="1" applyAlignment="1">
      <alignment vertical="center"/>
    </xf>
    <xf numFmtId="0" fontId="2" fillId="0" borderId="1" xfId="5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52" applyFont="1" applyBorder="1" applyAlignment="1">
      <alignment vertical="center"/>
    </xf>
    <xf numFmtId="179" fontId="12" fillId="0" borderId="1" xfId="8" applyNumberFormat="1" applyFont="1" applyBorder="1" applyAlignment="1">
      <alignment horizontal="center" vertical="center"/>
    </xf>
    <xf numFmtId="0" fontId="1" fillId="0" borderId="1" xfId="52" applyFont="1" applyBorder="1" applyAlignment="1">
      <alignment vertical="center"/>
    </xf>
    <xf numFmtId="179" fontId="10" fillId="0" borderId="1" xfId="8" applyNumberFormat="1" applyFont="1" applyBorder="1" applyAlignment="1">
      <alignment vertical="center"/>
    </xf>
    <xf numFmtId="0" fontId="1" fillId="0" borderId="1" xfId="52" applyFont="1" applyBorder="1" applyAlignment="1">
      <alignment horizontal="center" vertical="center"/>
    </xf>
    <xf numFmtId="179" fontId="10" fillId="0" borderId="1" xfId="8" applyNumberFormat="1" applyFont="1" applyBorder="1" applyAlignment="1">
      <alignment horizontal="center" vertical="center"/>
    </xf>
    <xf numFmtId="179" fontId="12" fillId="0" borderId="1" xfId="8" applyNumberFormat="1" applyFont="1" applyBorder="1" applyAlignment="1">
      <alignment vertical="center"/>
    </xf>
    <xf numFmtId="0" fontId="10" fillId="0" borderId="0" xfId="52" applyFont="1" applyAlignment="1">
      <alignment horizontal="center"/>
    </xf>
    <xf numFmtId="43" fontId="10" fillId="0" borderId="0" xfId="52" applyNumberFormat="1" applyFont="1"/>
    <xf numFmtId="43" fontId="10" fillId="0" borderId="0" xfId="8" applyFont="1" applyFill="1" applyBorder="1" applyAlignment="1" applyProtection="1">
      <alignment shrinkToFit="1"/>
    </xf>
    <xf numFmtId="0" fontId="14" fillId="0" borderId="0" xfId="52" applyFont="1" applyAlignment="1">
      <alignment vertical="center"/>
    </xf>
    <xf numFmtId="0" fontId="9" fillId="0" borderId="0" xfId="52" applyFont="1" applyAlignment="1">
      <alignment vertical="center"/>
    </xf>
    <xf numFmtId="0" fontId="9" fillId="0" borderId="0" xfId="52" applyFont="1" applyAlignment="1">
      <alignment horizontal="center" vertical="center"/>
    </xf>
    <xf numFmtId="0" fontId="8" fillId="0" borderId="0" xfId="52" applyFont="1" applyAlignment="1">
      <alignment vertical="center"/>
    </xf>
    <xf numFmtId="0" fontId="10" fillId="0" borderId="0" xfId="52" applyFont="1" applyAlignment="1">
      <alignment vertical="center"/>
    </xf>
    <xf numFmtId="0" fontId="10" fillId="0" borderId="0" xfId="52" applyFont="1" applyAlignment="1">
      <alignment horizontal="center" vertical="center"/>
    </xf>
    <xf numFmtId="179" fontId="12" fillId="0" borderId="1" xfId="52" applyNumberFormat="1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 wrapText="1"/>
    </xf>
    <xf numFmtId="179" fontId="2" fillId="0" borderId="1" xfId="52" applyNumberFormat="1" applyFont="1" applyBorder="1" applyAlignment="1">
      <alignment vertical="center"/>
    </xf>
    <xf numFmtId="43" fontId="8" fillId="0" borderId="0" xfId="52" applyNumberFormat="1" applyFont="1" applyAlignment="1">
      <alignment vertical="center"/>
    </xf>
    <xf numFmtId="179" fontId="1" fillId="0" borderId="1" xfId="52" applyNumberFormat="1" applyFont="1" applyBorder="1" applyAlignment="1">
      <alignment vertical="center"/>
    </xf>
    <xf numFmtId="179" fontId="1" fillId="0" borderId="1" xfId="52" applyNumberFormat="1" applyFont="1" applyBorder="1" applyAlignment="1">
      <alignment horizontal="left" vertical="center"/>
    </xf>
    <xf numFmtId="179" fontId="10" fillId="0" borderId="1" xfId="8" applyNumberFormat="1" applyFont="1" applyFill="1" applyBorder="1" applyAlignment="1">
      <alignment vertical="center" wrapText="1"/>
    </xf>
    <xf numFmtId="179" fontId="1" fillId="0" borderId="1" xfId="46" applyNumberFormat="1" applyFont="1" applyBorder="1" applyAlignment="1">
      <alignment horizontal="left" vertical="center" wrapText="1"/>
    </xf>
    <xf numFmtId="179" fontId="1" fillId="0" borderId="1" xfId="46" applyNumberFormat="1" applyFont="1" applyBorder="1" applyAlignment="1">
      <alignment horizontal="left" vertical="center"/>
    </xf>
    <xf numFmtId="179" fontId="1" fillId="0" borderId="1" xfId="0" applyNumberFormat="1" applyFont="1" applyBorder="1" applyAlignment="1">
      <alignment vertical="center" wrapText="1"/>
    </xf>
    <xf numFmtId="179" fontId="1" fillId="0" borderId="1" xfId="56" applyNumberFormat="1" applyFont="1" applyBorder="1" applyAlignment="1">
      <alignment vertical="center"/>
    </xf>
    <xf numFmtId="179" fontId="1" fillId="0" borderId="1" xfId="56" applyNumberFormat="1" applyFont="1" applyBorder="1" applyAlignment="1">
      <alignment vertical="center" wrapText="1"/>
    </xf>
    <xf numFmtId="179" fontId="2" fillId="0" borderId="1" xfId="56" applyNumberFormat="1" applyFont="1" applyBorder="1" applyAlignment="1">
      <alignment vertical="center"/>
    </xf>
    <xf numFmtId="43" fontId="9" fillId="0" borderId="0" xfId="54" applyFont="1" applyFill="1" applyBorder="1" applyAlignment="1">
      <alignment horizontal="left" vertical="center"/>
    </xf>
    <xf numFmtId="43" fontId="9" fillId="0" borderId="0" xfId="54" applyFont="1" applyFill="1" applyAlignment="1">
      <alignment vertical="center" wrapText="1"/>
    </xf>
    <xf numFmtId="43" fontId="9" fillId="0" borderId="0" xfId="54" applyFont="1" applyFill="1" applyAlignment="1">
      <alignment vertical="center"/>
    </xf>
    <xf numFmtId="180" fontId="1" fillId="0" borderId="0" xfId="0" applyNumberFormat="1" applyFont="1" applyFill="1" applyAlignment="1" applyProtection="1">
      <alignment horizontal="right" vertical="center"/>
      <protection locked="0"/>
    </xf>
    <xf numFmtId="180" fontId="10" fillId="0" borderId="0" xfId="0" applyNumberFormat="1" applyFont="1" applyFill="1" applyAlignment="1" applyProtection="1">
      <alignment horizontal="center" vertical="center"/>
      <protection locked="0"/>
    </xf>
    <xf numFmtId="180" fontId="10" fillId="0" borderId="0" xfId="0" applyNumberFormat="1" applyFont="1" applyFill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176" fontId="12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31" fontId="12" fillId="0" borderId="1" xfId="0" applyNumberFormat="1" applyFont="1" applyBorder="1" applyAlignment="1">
      <alignment horizontal="center" vertical="center"/>
    </xf>
    <xf numFmtId="0" fontId="12" fillId="0" borderId="1" xfId="8" applyNumberFormat="1" applyFont="1" applyFill="1" applyBorder="1" applyAlignment="1">
      <alignment horizontal="center" vertical="center" shrinkToFit="1"/>
    </xf>
    <xf numFmtId="179" fontId="2" fillId="0" borderId="1" xfId="52" applyNumberFormat="1" applyFont="1" applyBorder="1" applyAlignment="1">
      <alignment vertical="center" wrapText="1"/>
    </xf>
    <xf numFmtId="179" fontId="10" fillId="0" borderId="1" xfId="8" applyNumberFormat="1" applyFont="1" applyFill="1" applyBorder="1" applyAlignment="1">
      <alignment horizontal="center" vertical="center"/>
    </xf>
    <xf numFmtId="179" fontId="2" fillId="0" borderId="1" xfId="8" applyNumberFormat="1" applyFont="1" applyFill="1" applyBorder="1" applyAlignment="1">
      <alignment vertical="center" wrapText="1"/>
    </xf>
    <xf numFmtId="179" fontId="1" fillId="0" borderId="1" xfId="52" applyNumberFormat="1" applyFont="1" applyBorder="1" applyAlignment="1">
      <alignment horizontal="left" vertical="center" wrapText="1"/>
    </xf>
    <xf numFmtId="179" fontId="1" fillId="0" borderId="1" xfId="8" applyNumberFormat="1" applyFont="1" applyFill="1" applyBorder="1" applyAlignment="1">
      <alignment vertical="center" wrapText="1"/>
    </xf>
    <xf numFmtId="179" fontId="1" fillId="0" borderId="1" xfId="0" applyNumberFormat="1" applyFont="1" applyBorder="1" applyAlignment="1">
      <alignment horizontal="justify" vertical="center" wrapText="1"/>
    </xf>
    <xf numFmtId="179" fontId="1" fillId="0" borderId="1" xfId="0" applyNumberFormat="1" applyFont="1" applyBorder="1" applyAlignment="1">
      <alignment horizontal="left" vertical="center" wrapText="1"/>
    </xf>
    <xf numFmtId="179" fontId="1" fillId="0" borderId="1" xfId="8" applyNumberFormat="1" applyFont="1" applyFill="1" applyBorder="1" applyAlignment="1">
      <alignment horizontal="left" vertical="center" wrapText="1"/>
    </xf>
    <xf numFmtId="179" fontId="1" fillId="0" borderId="1" xfId="53" applyNumberFormat="1" applyFont="1" applyBorder="1" applyAlignment="1">
      <alignment horizontal="justify" vertical="center" wrapText="1"/>
    </xf>
    <xf numFmtId="179" fontId="2" fillId="0" borderId="1" xfId="8" applyNumberFormat="1" applyFont="1" applyFill="1" applyBorder="1" applyAlignment="1">
      <alignment horizontal="center" vertical="center" wrapText="1"/>
    </xf>
    <xf numFmtId="179" fontId="2" fillId="0" borderId="1" xfId="8" applyNumberFormat="1" applyFont="1" applyFill="1" applyBorder="1" applyAlignment="1">
      <alignment horizontal="left" vertical="center" wrapText="1"/>
    </xf>
    <xf numFmtId="179" fontId="12" fillId="0" borderId="1" xfId="8" applyNumberFormat="1" applyFont="1" applyFill="1" applyBorder="1" applyAlignment="1">
      <alignment vertical="center" wrapText="1"/>
    </xf>
    <xf numFmtId="179" fontId="10" fillId="0" borderId="1" xfId="8" applyNumberFormat="1" applyFont="1" applyFill="1" applyBorder="1" applyAlignment="1">
      <alignment horizontal="right" vertical="center"/>
    </xf>
    <xf numFmtId="179" fontId="1" fillId="0" borderId="1" xfId="54" applyNumberFormat="1" applyFont="1" applyFill="1" applyBorder="1" applyAlignment="1">
      <alignment horizontal="left" vertical="center" wrapText="1"/>
    </xf>
    <xf numFmtId="179" fontId="9" fillId="0" borderId="0" xfId="52" applyNumberFormat="1" applyFont="1" applyAlignment="1">
      <alignment vertical="center"/>
    </xf>
    <xf numFmtId="43" fontId="9" fillId="0" borderId="0" xfId="52" applyNumberFormat="1" applyFont="1" applyAlignment="1">
      <alignment vertical="center"/>
    </xf>
    <xf numFmtId="10" fontId="9" fillId="0" borderId="0" xfId="52" applyNumberFormat="1" applyFont="1" applyAlignment="1">
      <alignment vertical="center"/>
    </xf>
    <xf numFmtId="179" fontId="12" fillId="0" borderId="1" xfId="8" applyNumberFormat="1" applyFont="1" applyFill="1" applyBorder="1" applyAlignment="1">
      <alignment horizontal="right" vertical="center"/>
    </xf>
    <xf numFmtId="179" fontId="2" fillId="0" borderId="1" xfId="52" applyNumberFormat="1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报表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2004年审合并new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千位分隔 2" xfId="54"/>
    <cellStyle name="千位分隔 2 2" xfId="55"/>
    <cellStyle name="样式 1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!!!27-&#27773;&#36710;&#24037;&#19994;-2024&#24180;&#36807;&#31243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\172.26.26.36\u&#30424;\2025&#39044;&#31639;\2024&#24180;&#39044;&#31639;&#36319;&#36394;&#22791;&#2659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"/>
      <sheetName val="BS"/>
      <sheetName val="IS"/>
      <sheetName val="ADJ"/>
      <sheetName val="UADJ"/>
      <sheetName val="CF "/>
      <sheetName val="CF复核 "/>
      <sheetName val="BS附注"/>
      <sheetName val="IS附注"/>
      <sheetName val="补充附注1"/>
      <sheetName val="补充附注2"/>
      <sheetName val="补充附注3"/>
      <sheetName val="补充附注4"/>
      <sheetName val="补充附注5"/>
    </sheetNames>
    <sheetDataSet>
      <sheetData sheetId="0"/>
      <sheetData sheetId="1">
        <row r="6">
          <cell r="B6">
            <v>88434749.38</v>
          </cell>
        </row>
        <row r="6">
          <cell r="F6">
            <v>103838012.91</v>
          </cell>
        </row>
        <row r="7">
          <cell r="F7">
            <v>0</v>
          </cell>
        </row>
        <row r="8">
          <cell r="F8">
            <v>0</v>
          </cell>
        </row>
        <row r="11">
          <cell r="B11">
            <v>0</v>
          </cell>
        </row>
        <row r="11">
          <cell r="F11">
            <v>0</v>
          </cell>
        </row>
        <row r="14">
          <cell r="B14">
            <v>2569347</v>
          </cell>
        </row>
        <row r="14">
          <cell r="F14">
            <v>2583716.5</v>
          </cell>
        </row>
        <row r="15">
          <cell r="B15">
            <v>0</v>
          </cell>
        </row>
        <row r="15">
          <cell r="F15">
            <v>0</v>
          </cell>
        </row>
        <row r="16">
          <cell r="B16">
            <v>0</v>
          </cell>
        </row>
        <row r="16">
          <cell r="F16">
            <v>0</v>
          </cell>
        </row>
        <row r="17">
          <cell r="B17">
            <v>5300082.2</v>
          </cell>
        </row>
        <row r="17">
          <cell r="F17">
            <v>795.96</v>
          </cell>
        </row>
        <row r="25">
          <cell r="B25">
            <v>0</v>
          </cell>
        </row>
        <row r="25">
          <cell r="F25">
            <v>0</v>
          </cell>
        </row>
        <row r="28">
          <cell r="B28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B39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51">
          <cell r="B51">
            <v>0</v>
          </cell>
        </row>
        <row r="51">
          <cell r="F51">
            <v>0</v>
          </cell>
        </row>
        <row r="52">
          <cell r="B52">
            <v>44106311.97</v>
          </cell>
        </row>
        <row r="52">
          <cell r="F52">
            <v>39034736.49</v>
          </cell>
        </row>
        <row r="59">
          <cell r="B59">
            <v>0</v>
          </cell>
        </row>
        <row r="59">
          <cell r="F59">
            <v>0</v>
          </cell>
        </row>
        <row r="68">
          <cell r="B68">
            <v>9333.68</v>
          </cell>
        </row>
        <row r="68">
          <cell r="F68">
            <v>2333.72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B86">
            <v>1004478.49</v>
          </cell>
        </row>
        <row r="86">
          <cell r="F86">
            <v>245256.58</v>
          </cell>
        </row>
        <row r="87">
          <cell r="F87">
            <v>0</v>
          </cell>
        </row>
        <row r="88">
          <cell r="B88">
            <v>982526.23</v>
          </cell>
        </row>
        <row r="88">
          <cell r="F88">
            <v>956656.42</v>
          </cell>
        </row>
        <row r="89">
          <cell r="B89">
            <v>270412.6</v>
          </cell>
        </row>
        <row r="89">
          <cell r="F89">
            <v>93139.07</v>
          </cell>
        </row>
        <row r="90">
          <cell r="B90">
            <v>3769159.95</v>
          </cell>
        </row>
        <row r="90">
          <cell r="F90">
            <v>3752101.97</v>
          </cell>
        </row>
        <row r="94">
          <cell r="B94">
            <v>0</v>
          </cell>
        </row>
        <row r="94">
          <cell r="F94">
            <v>0</v>
          </cell>
        </row>
        <row r="95">
          <cell r="B95">
            <v>0</v>
          </cell>
        </row>
        <row r="95">
          <cell r="F95">
            <v>0</v>
          </cell>
        </row>
        <row r="96">
          <cell r="B96">
            <v>0</v>
          </cell>
        </row>
        <row r="96">
          <cell r="F96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B107">
            <v>0</v>
          </cell>
        </row>
        <row r="107">
          <cell r="F107">
            <v>0</v>
          </cell>
        </row>
        <row r="110">
          <cell r="F110">
            <v>0</v>
          </cell>
        </row>
        <row r="111">
          <cell r="B111">
            <v>5233322.63</v>
          </cell>
        </row>
        <row r="111">
          <cell r="F111">
            <v>11233961.33</v>
          </cell>
        </row>
        <row r="112">
          <cell r="F112">
            <v>0</v>
          </cell>
        </row>
        <row r="113">
          <cell r="F113">
            <v>0</v>
          </cell>
        </row>
        <row r="122">
          <cell r="B122">
            <v>52786394.52</v>
          </cell>
        </row>
        <row r="122">
          <cell r="F122">
            <v>52786394.52</v>
          </cell>
        </row>
        <row r="123">
          <cell r="B123">
            <v>0</v>
          </cell>
        </row>
        <row r="123">
          <cell r="F123">
            <v>0</v>
          </cell>
        </row>
        <row r="124">
          <cell r="B124">
            <v>0</v>
          </cell>
        </row>
        <row r="124">
          <cell r="F124">
            <v>0</v>
          </cell>
        </row>
        <row r="125">
          <cell r="B125">
            <v>0</v>
          </cell>
        </row>
        <row r="125">
          <cell r="F125">
            <v>0</v>
          </cell>
        </row>
        <row r="126">
          <cell r="B126">
            <v>0</v>
          </cell>
        </row>
        <row r="126">
          <cell r="F126">
            <v>0</v>
          </cell>
        </row>
        <row r="127">
          <cell r="B127">
            <v>0</v>
          </cell>
        </row>
        <row r="127">
          <cell r="F127">
            <v>0</v>
          </cell>
        </row>
        <row r="128">
          <cell r="B128">
            <v>7567515.44</v>
          </cell>
        </row>
        <row r="128">
          <cell r="F128">
            <v>7569371.03</v>
          </cell>
        </row>
        <row r="130">
          <cell r="B130">
            <v>68806014.37</v>
          </cell>
        </row>
        <row r="130">
          <cell r="F130">
            <v>68822714.66</v>
          </cell>
        </row>
      </sheetData>
      <sheetData sheetId="2">
        <row r="5">
          <cell r="B5">
            <v>6378738.86</v>
          </cell>
        </row>
        <row r="5">
          <cell r="F5">
            <v>4056947.74</v>
          </cell>
        </row>
        <row r="9">
          <cell r="B9">
            <v>10172706.94</v>
          </cell>
        </row>
        <row r="9">
          <cell r="F9">
            <v>9662189.27</v>
          </cell>
        </row>
        <row r="10">
          <cell r="B10">
            <v>34164</v>
          </cell>
        </row>
        <row r="10">
          <cell r="F10">
            <v>7992</v>
          </cell>
        </row>
        <row r="11">
          <cell r="B11">
            <v>7595.09</v>
          </cell>
        </row>
        <row r="11">
          <cell r="F11">
            <v>10270.1</v>
          </cell>
        </row>
        <row r="12">
          <cell r="F12">
            <v>0</v>
          </cell>
        </row>
        <row r="13">
          <cell r="B13">
            <v>2580330.05</v>
          </cell>
        </row>
        <row r="13">
          <cell r="F13">
            <v>1782605.82</v>
          </cell>
        </row>
        <row r="14">
          <cell r="F14">
            <v>0</v>
          </cell>
        </row>
        <row r="15">
          <cell r="B15">
            <v>-965438.49</v>
          </cell>
        </row>
        <row r="15">
          <cell r="F15">
            <v>-958384.43</v>
          </cell>
        </row>
        <row r="16">
          <cell r="F16">
            <v>0</v>
          </cell>
        </row>
        <row r="17">
          <cell r="B17">
            <v>967923.49</v>
          </cell>
        </row>
        <row r="17">
          <cell r="F17">
            <v>961316.19</v>
          </cell>
        </row>
        <row r="18">
          <cell r="B18">
            <v>6001883.26</v>
          </cell>
        </row>
        <row r="18">
          <cell r="F18">
            <v>6563592.71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B24">
            <v>-175953</v>
          </cell>
        </row>
        <row r="24">
          <cell r="F24">
            <v>12927.61</v>
          </cell>
        </row>
        <row r="25">
          <cell r="F25">
            <v>0</v>
          </cell>
        </row>
        <row r="26">
          <cell r="F26">
            <v>0</v>
          </cell>
        </row>
        <row r="28">
          <cell r="B28">
            <v>450.92</v>
          </cell>
        </row>
        <row r="28">
          <cell r="F28">
            <v>14608.32</v>
          </cell>
        </row>
        <row r="29">
          <cell r="B29">
            <v>5399.81</v>
          </cell>
        </row>
        <row r="29">
          <cell r="F29">
            <v>12587</v>
          </cell>
        </row>
        <row r="31">
          <cell r="B31">
            <v>334684.06</v>
          </cell>
        </row>
        <row r="31">
          <cell r="F31">
            <v>112260.74</v>
          </cell>
        </row>
        <row r="34">
          <cell r="B34">
            <v>35678.58</v>
          </cell>
        </row>
        <row r="34">
          <cell r="F34">
            <v>18555.88</v>
          </cell>
        </row>
      </sheetData>
      <sheetData sheetId="3"/>
      <sheetData sheetId="4"/>
      <sheetData sheetId="5">
        <row r="5">
          <cell r="D5">
            <v>4079310.16</v>
          </cell>
          <cell r="E5">
            <v>6381226.23</v>
          </cell>
        </row>
        <row r="7">
          <cell r="D7">
            <v>0</v>
          </cell>
          <cell r="E7">
            <v>0</v>
          </cell>
        </row>
        <row r="8">
          <cell r="D8">
            <v>18842311.93</v>
          </cell>
          <cell r="E8">
            <v>9412847.26</v>
          </cell>
        </row>
        <row r="10">
          <cell r="D10">
            <v>0</v>
          </cell>
          <cell r="E10">
            <v>0</v>
          </cell>
        </row>
        <row r="11">
          <cell r="D11">
            <v>4546580.32</v>
          </cell>
          <cell r="E11">
            <v>5486878.54</v>
          </cell>
        </row>
        <row r="12">
          <cell r="D12">
            <v>392681.37</v>
          </cell>
          <cell r="E12">
            <v>125347.91</v>
          </cell>
        </row>
        <row r="13">
          <cell r="D13">
            <v>2869331.71</v>
          </cell>
          <cell r="E13">
            <v>2572054.24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16500</v>
          </cell>
          <cell r="E19">
            <v>810.19</v>
          </cell>
        </row>
        <row r="20">
          <cell r="D20">
            <v>0</v>
          </cell>
          <cell r="E20">
            <v>0</v>
          </cell>
        </row>
        <row r="21">
          <cell r="D21">
            <v>30575958.34</v>
          </cell>
          <cell r="E21">
            <v>10000000</v>
          </cell>
        </row>
        <row r="23">
          <cell r="D23">
            <v>302223.5</v>
          </cell>
          <cell r="E23">
            <v>215659.73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30000000</v>
          </cell>
          <cell r="E26">
            <v>10000000</v>
          </cell>
        </row>
        <row r="30">
          <cell r="D30">
            <v>0</v>
          </cell>
          <cell r="E30">
            <v>0</v>
          </cell>
        </row>
        <row r="32">
          <cell r="D32">
            <v>0</v>
          </cell>
          <cell r="E32">
            <v>0</v>
          </cell>
        </row>
        <row r="34">
          <cell r="D34">
            <v>0</v>
          </cell>
          <cell r="E34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9">
          <cell r="D39">
            <v>0</v>
          </cell>
          <cell r="E39">
            <v>0</v>
          </cell>
        </row>
        <row r="42">
          <cell r="D42">
            <v>0</v>
          </cell>
          <cell r="E42">
            <v>0</v>
          </cell>
        </row>
        <row r="44">
          <cell r="D44">
            <v>88434749.38</v>
          </cell>
          <cell r="E44">
            <v>81039806.12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报公司明细"/>
      <sheetName val="2024部门费用预算汇总"/>
      <sheetName val="历年效益类指标预算汇总"/>
      <sheetName val="两院合并明细"/>
      <sheetName val="高职明细"/>
      <sheetName val="技师明细"/>
      <sheetName val="模具明细"/>
      <sheetName val="2024部门费用预算跟踪-1"/>
      <sheetName val="2024部门费用预算跟踪-2"/>
      <sheetName val="月度PPT备查"/>
      <sheetName val="Sheet1"/>
    </sheetNames>
    <sheetDataSet>
      <sheetData sheetId="0"/>
      <sheetData sheetId="1"/>
      <sheetData sheetId="2"/>
      <sheetData sheetId="3"/>
      <sheetData sheetId="4"/>
      <sheetData sheetId="5">
        <row r="17">
          <cell r="B17">
            <v>1</v>
          </cell>
        </row>
        <row r="17">
          <cell r="O17">
            <v>0.4498</v>
          </cell>
        </row>
        <row r="21">
          <cell r="B21">
            <v>3.2</v>
          </cell>
        </row>
        <row r="21">
          <cell r="O21">
            <v>3.145745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6"/>
  <sheetViews>
    <sheetView topLeftCell="A29" workbookViewId="0">
      <selection activeCell="F45" sqref="F45"/>
    </sheetView>
  </sheetViews>
  <sheetFormatPr defaultColWidth="9" defaultRowHeight="26" customHeight="1" outlineLevelCol="7"/>
  <cols>
    <col min="1" max="1" width="21.5583333333333" style="67" customWidth="1"/>
    <col min="2" max="3" width="15.5583333333333" style="67" customWidth="1"/>
    <col min="4" max="4" width="21.8333333333333" style="86" customWidth="1"/>
    <col min="5" max="5" width="14.3333333333333" style="87" customWidth="1"/>
    <col min="6" max="6" width="14.5" style="87" customWidth="1"/>
    <col min="7" max="8" width="11.6666666666667" style="67" customWidth="1"/>
    <col min="9" max="16384" width="9" style="67"/>
  </cols>
  <sheetData>
    <row r="1" s="68" customFormat="1" customHeight="1" spans="1:6">
      <c r="A1" s="50" t="s">
        <v>0</v>
      </c>
      <c r="B1" s="50"/>
      <c r="C1" s="50"/>
      <c r="D1" s="50"/>
      <c r="E1" s="50"/>
      <c r="F1" s="50"/>
    </row>
    <row r="2" s="68" customFormat="1" customHeight="1" spans="1:6">
      <c r="A2" s="88" t="s">
        <v>1</v>
      </c>
      <c r="B2" s="89"/>
      <c r="C2" s="89"/>
      <c r="D2" s="90"/>
      <c r="E2" s="90"/>
      <c r="F2" s="90"/>
    </row>
    <row r="3" customHeight="1" spans="1:6">
      <c r="A3" s="91" t="s">
        <v>2</v>
      </c>
      <c r="B3" s="92"/>
      <c r="C3" s="93"/>
      <c r="D3" s="94"/>
      <c r="E3" s="94"/>
      <c r="F3" s="44" t="s">
        <v>3</v>
      </c>
    </row>
    <row r="4" s="68" customFormat="1" customHeight="1" spans="1:6">
      <c r="A4" s="54" t="s">
        <v>4</v>
      </c>
      <c r="B4" s="95">
        <v>45657</v>
      </c>
      <c r="C4" s="95">
        <v>45291</v>
      </c>
      <c r="D4" s="96" t="s">
        <v>4</v>
      </c>
      <c r="E4" s="95">
        <v>45657</v>
      </c>
      <c r="F4" s="95">
        <v>45291</v>
      </c>
    </row>
    <row r="5" customHeight="1" spans="1:6">
      <c r="A5" s="97" t="s">
        <v>5</v>
      </c>
      <c r="B5" s="98"/>
      <c r="C5" s="98"/>
      <c r="D5" s="99" t="s">
        <v>6</v>
      </c>
      <c r="E5" s="78"/>
      <c r="F5" s="78"/>
    </row>
    <row r="6" customHeight="1" spans="1:6">
      <c r="A6" s="100" t="s">
        <v>7</v>
      </c>
      <c r="B6" s="46">
        <f>[1]BS!$F$6/10000</f>
        <v>10383.801291</v>
      </c>
      <c r="C6" s="46">
        <f>[1]BS!$B$6/10000</f>
        <v>8843.474938</v>
      </c>
      <c r="D6" s="101" t="s">
        <v>8</v>
      </c>
      <c r="E6" s="98">
        <f>[1]BS!$F$81</f>
        <v>0</v>
      </c>
      <c r="F6" s="98">
        <f>[1]BS!$B$81</f>
        <v>0</v>
      </c>
    </row>
    <row r="7" customHeight="1" spans="1:6">
      <c r="A7" s="102" t="s">
        <v>9</v>
      </c>
      <c r="B7" s="98">
        <f>[1]BS!$F$7</f>
        <v>0</v>
      </c>
      <c r="C7" s="98">
        <f>[1]BS!$B$7</f>
        <v>0</v>
      </c>
      <c r="D7" s="103" t="s">
        <v>10</v>
      </c>
      <c r="E7" s="98">
        <f>[1]BS!$F$82</f>
        <v>0</v>
      </c>
      <c r="F7" s="98">
        <f>[1]BS!$B$82</f>
        <v>0</v>
      </c>
    </row>
    <row r="8" customHeight="1" spans="1:6">
      <c r="A8" s="100" t="s">
        <v>11</v>
      </c>
      <c r="B8" s="98">
        <f>[1]BS!$F$8</f>
        <v>0</v>
      </c>
      <c r="C8" s="98">
        <f>[1]BS!$B$8</f>
        <v>0</v>
      </c>
      <c r="D8" s="100" t="s">
        <v>12</v>
      </c>
      <c r="E8" s="78">
        <f>[1]BS!$F$83</f>
        <v>0</v>
      </c>
      <c r="F8" s="78">
        <f>[1]BS!$B$83</f>
        <v>0</v>
      </c>
    </row>
    <row r="9" customHeight="1" spans="1:6">
      <c r="A9" s="100" t="s">
        <v>13</v>
      </c>
      <c r="B9" s="98">
        <f>[1]BS!$F$11</f>
        <v>0</v>
      </c>
      <c r="C9" s="98">
        <f>[1]BS!$B$11</f>
        <v>0</v>
      </c>
      <c r="D9" s="104" t="s">
        <v>14</v>
      </c>
      <c r="E9" s="78">
        <f>[1]BS!$F$84</f>
        <v>0</v>
      </c>
      <c r="F9" s="78">
        <f>[1]BS!$B$84</f>
        <v>0</v>
      </c>
    </row>
    <row r="10" customHeight="1" spans="1:6">
      <c r="A10" s="100" t="s">
        <v>15</v>
      </c>
      <c r="B10" s="46">
        <f>[1]BS!$F$14/10000</f>
        <v>258.37165</v>
      </c>
      <c r="C10" s="46">
        <f>[1]BS!$B$14/10000</f>
        <v>256.9347</v>
      </c>
      <c r="D10" s="104" t="s">
        <v>16</v>
      </c>
      <c r="E10" s="78">
        <f>[1]BS!$F$85</f>
        <v>0</v>
      </c>
      <c r="F10" s="78">
        <f>[1]BS!$B$85</f>
        <v>0</v>
      </c>
    </row>
    <row r="11" customHeight="1" spans="1:6">
      <c r="A11" s="100" t="s">
        <v>17</v>
      </c>
      <c r="B11" s="98">
        <f>[1]BS!$F$15</f>
        <v>0</v>
      </c>
      <c r="C11" s="98">
        <f>[1]BS!$B$15</f>
        <v>0</v>
      </c>
      <c r="D11" s="104" t="s">
        <v>18</v>
      </c>
      <c r="E11" s="46">
        <f>[1]BS!$F$86/10000</f>
        <v>24.525658</v>
      </c>
      <c r="F11" s="46">
        <f>[1]BS!$B$86/10000</f>
        <v>100.447849</v>
      </c>
    </row>
    <row r="12" customHeight="1" spans="1:6">
      <c r="A12" s="100" t="s">
        <v>19</v>
      </c>
      <c r="B12" s="98">
        <f>[1]BS!$F$16</f>
        <v>0</v>
      </c>
      <c r="C12" s="98">
        <f>[1]BS!$B$16</f>
        <v>0</v>
      </c>
      <c r="D12" s="79" t="s">
        <v>20</v>
      </c>
      <c r="E12" s="78">
        <f>[1]BS!$F$87</f>
        <v>0</v>
      </c>
      <c r="F12" s="78">
        <f>[1]BS!$B$87</f>
        <v>0</v>
      </c>
    </row>
    <row r="13" customHeight="1" spans="1:6">
      <c r="A13" s="100" t="s">
        <v>21</v>
      </c>
      <c r="B13" s="46">
        <f>[1]BS!$F$17/10000</f>
        <v>0.079596</v>
      </c>
      <c r="C13" s="46">
        <f>[1]BS!$B$17/10000</f>
        <v>530.00822</v>
      </c>
      <c r="D13" s="104" t="s">
        <v>22</v>
      </c>
      <c r="E13" s="46">
        <f>[1]BS!$F$88/10000</f>
        <v>95.665642</v>
      </c>
      <c r="F13" s="46">
        <f>[1]BS!$B$88/10000</f>
        <v>98.252623</v>
      </c>
    </row>
    <row r="14" customHeight="1" spans="1:6">
      <c r="A14" s="100" t="s">
        <v>23</v>
      </c>
      <c r="B14" s="98">
        <f>[1]BS!$F$25</f>
        <v>0</v>
      </c>
      <c r="C14" s="98">
        <f>[1]BS!$B$25</f>
        <v>0</v>
      </c>
      <c r="D14" s="104" t="s">
        <v>24</v>
      </c>
      <c r="E14" s="46">
        <f>[1]BS!$F$89/10000</f>
        <v>9.313907</v>
      </c>
      <c r="F14" s="46">
        <f>[1]BS!$B$89/10000</f>
        <v>27.04126</v>
      </c>
    </row>
    <row r="15" customHeight="1" spans="1:6">
      <c r="A15" s="105" t="s">
        <v>25</v>
      </c>
      <c r="B15" s="98">
        <f>[1]BS!$F$28</f>
        <v>0</v>
      </c>
      <c r="C15" s="98">
        <f>[1]BS!$B$28</f>
        <v>0</v>
      </c>
      <c r="D15" s="104" t="s">
        <v>26</v>
      </c>
      <c r="E15" s="46">
        <f>[1]BS!$F$90/10000</f>
        <v>375.210197</v>
      </c>
      <c r="F15" s="46">
        <f>[1]BS!$B$90/10000</f>
        <v>376.915995</v>
      </c>
    </row>
    <row r="16" customHeight="1" spans="1:6">
      <c r="A16" s="100" t="s">
        <v>27</v>
      </c>
      <c r="B16" s="98">
        <f>[1]BS!$F$29</f>
        <v>0</v>
      </c>
      <c r="C16" s="98">
        <f>[1]BS!$B$29</f>
        <v>0</v>
      </c>
      <c r="D16" s="104" t="s">
        <v>28</v>
      </c>
      <c r="E16" s="78">
        <f>[1]BS!$F$94</f>
        <v>0</v>
      </c>
      <c r="F16" s="78">
        <f>[1]BS!$B$94</f>
        <v>0</v>
      </c>
    </row>
    <row r="17" customHeight="1" spans="1:6">
      <c r="A17" s="100" t="s">
        <v>29</v>
      </c>
      <c r="B17" s="98">
        <f>[1]BS!$F$30</f>
        <v>0</v>
      </c>
      <c r="C17" s="98">
        <f>[1]BS!$B$30</f>
        <v>0</v>
      </c>
      <c r="D17" s="104" t="s">
        <v>30</v>
      </c>
      <c r="E17" s="78">
        <f>[1]BS!$F$95</f>
        <v>0</v>
      </c>
      <c r="F17" s="78">
        <f>[1]BS!$B$95</f>
        <v>0</v>
      </c>
    </row>
    <row r="18" customHeight="1" spans="1:6">
      <c r="A18" s="100" t="s">
        <v>31</v>
      </c>
      <c r="B18" s="98">
        <f>[1]BS!$F$31</f>
        <v>0</v>
      </c>
      <c r="C18" s="98">
        <f>[1]BS!$B$31</f>
        <v>0</v>
      </c>
      <c r="D18" s="104" t="s">
        <v>32</v>
      </c>
      <c r="E18" s="78">
        <f>[1]BS!$F$96</f>
        <v>0</v>
      </c>
      <c r="F18" s="78">
        <f>[1]BS!$B$96</f>
        <v>0</v>
      </c>
    </row>
    <row r="19" customHeight="1" spans="1:6">
      <c r="A19" s="97" t="s">
        <v>33</v>
      </c>
      <c r="B19" s="32">
        <f t="shared" ref="B19:F19" si="0">SUM(B6:B18)</f>
        <v>10642.252537</v>
      </c>
      <c r="C19" s="32">
        <f t="shared" si="0"/>
        <v>9630.417858</v>
      </c>
      <c r="D19" s="106" t="s">
        <v>34</v>
      </c>
      <c r="E19" s="32">
        <f t="shared" si="0"/>
        <v>504.715404</v>
      </c>
      <c r="F19" s="32">
        <f t="shared" si="0"/>
        <v>602.657727</v>
      </c>
    </row>
    <row r="20" customHeight="1" spans="1:6">
      <c r="A20" s="97" t="s">
        <v>35</v>
      </c>
      <c r="B20" s="98"/>
      <c r="C20" s="98"/>
      <c r="D20" s="107" t="s">
        <v>36</v>
      </c>
      <c r="E20" s="108"/>
      <c r="F20" s="108"/>
    </row>
    <row r="21" customHeight="1" spans="1:6">
      <c r="A21" s="102" t="s">
        <v>37</v>
      </c>
      <c r="B21" s="98">
        <f>[1]BS!$F$34</f>
        <v>0</v>
      </c>
      <c r="C21" s="98">
        <f>[1]BS!$B$34</f>
        <v>0</v>
      </c>
      <c r="D21" s="104" t="s">
        <v>38</v>
      </c>
      <c r="E21" s="78">
        <f>[1]BS!$F$104</f>
        <v>0</v>
      </c>
      <c r="F21" s="78">
        <f>[1]BS!$B$104</f>
        <v>0</v>
      </c>
    </row>
    <row r="22" customHeight="1" spans="1:6">
      <c r="A22" s="102" t="s">
        <v>39</v>
      </c>
      <c r="B22" s="98">
        <f>[1]BS!$F$35</f>
        <v>0</v>
      </c>
      <c r="C22" s="98">
        <f>[1]BS!$B$35</f>
        <v>0</v>
      </c>
      <c r="D22" s="101" t="s">
        <v>40</v>
      </c>
      <c r="E22" s="109">
        <f>[1]BS!$F$105</f>
        <v>0</v>
      </c>
      <c r="F22" s="109">
        <f>[1]BS!$B$105</f>
        <v>0</v>
      </c>
    </row>
    <row r="23" customHeight="1" spans="1:6">
      <c r="A23" s="100" t="s">
        <v>41</v>
      </c>
      <c r="B23" s="98">
        <f>[1]BS!$F$36</f>
        <v>0</v>
      </c>
      <c r="C23" s="98">
        <f>[1]BS!$B$36</f>
        <v>0</v>
      </c>
      <c r="D23" s="101" t="s">
        <v>42</v>
      </c>
      <c r="E23" s="78"/>
      <c r="F23" s="78"/>
    </row>
    <row r="24" s="69" customFormat="1" customHeight="1" spans="1:6">
      <c r="A24" s="100" t="s">
        <v>43</v>
      </c>
      <c r="B24" s="98">
        <f>[1]BS!$F$39</f>
        <v>0</v>
      </c>
      <c r="C24" s="98">
        <f>[1]BS!$B$39</f>
        <v>0</v>
      </c>
      <c r="D24" s="104" t="s">
        <v>44</v>
      </c>
      <c r="E24" s="78"/>
      <c r="F24" s="78"/>
    </row>
    <row r="25" s="69" customFormat="1" customHeight="1" spans="1:6">
      <c r="A25" s="102" t="s">
        <v>45</v>
      </c>
      <c r="B25" s="98">
        <f>[1]BS!$F$40</f>
        <v>0</v>
      </c>
      <c r="C25" s="98">
        <f>[1]BS!$B$40</f>
        <v>0</v>
      </c>
      <c r="D25" s="110" t="s">
        <v>46</v>
      </c>
      <c r="E25" s="78">
        <f>[1]BS!$F$106</f>
        <v>0</v>
      </c>
      <c r="F25" s="78">
        <f>[1]BS!$B$106</f>
        <v>0</v>
      </c>
    </row>
    <row r="26" customHeight="1" spans="1:6">
      <c r="A26" s="102" t="s">
        <v>47</v>
      </c>
      <c r="B26" s="98">
        <f>[1]BS!$F$41</f>
        <v>0</v>
      </c>
      <c r="C26" s="98">
        <f>[1]BS!$B$41</f>
        <v>0</v>
      </c>
      <c r="D26" s="104" t="s">
        <v>48</v>
      </c>
      <c r="E26" s="109">
        <f>[1]BS!$F$107</f>
        <v>0</v>
      </c>
      <c r="F26" s="109">
        <f>[1]BS!$B$107</f>
        <v>0</v>
      </c>
    </row>
    <row r="27" customHeight="1" spans="1:6">
      <c r="A27" s="100" t="s">
        <v>49</v>
      </c>
      <c r="B27" s="98">
        <f>[1]BS!$F$51</f>
        <v>0</v>
      </c>
      <c r="C27" s="98">
        <f>[1]BS!$B$51</f>
        <v>0</v>
      </c>
      <c r="D27" s="104" t="s">
        <v>50</v>
      </c>
      <c r="E27" s="78"/>
      <c r="F27" s="78"/>
    </row>
    <row r="28" customHeight="1" spans="1:6">
      <c r="A28" s="100" t="s">
        <v>51</v>
      </c>
      <c r="B28" s="46">
        <f>[1]BS!$F$52/10000</f>
        <v>3903.473649</v>
      </c>
      <c r="C28" s="46">
        <f>[1]BS!$B$52/10000</f>
        <v>4410.631197</v>
      </c>
      <c r="D28" s="104" t="s">
        <v>52</v>
      </c>
      <c r="E28" s="78">
        <f>[1]BS!$F$110</f>
        <v>0</v>
      </c>
      <c r="F28" s="78">
        <f>[1]BS!$B$110</f>
        <v>0</v>
      </c>
    </row>
    <row r="29" customHeight="1" spans="1:6">
      <c r="A29" s="100" t="s">
        <v>53</v>
      </c>
      <c r="B29" s="98">
        <f>[1]BS!$F$59</f>
        <v>0</v>
      </c>
      <c r="C29" s="98">
        <f>[1]BS!$B$59</f>
        <v>0</v>
      </c>
      <c r="D29" s="104" t="s">
        <v>54</v>
      </c>
      <c r="E29" s="46">
        <f>[1]BS!$F$111/10000</f>
        <v>1123.396133</v>
      </c>
      <c r="F29" s="46">
        <f>[1]BS!$B$111/10000</f>
        <v>523.332263</v>
      </c>
    </row>
    <row r="30" customHeight="1" spans="1:6">
      <c r="A30" s="100" t="s">
        <v>55</v>
      </c>
      <c r="B30" s="98"/>
      <c r="C30" s="98"/>
      <c r="D30" s="104" t="s">
        <v>56</v>
      </c>
      <c r="E30" s="78">
        <f>[1]BS!$F$112</f>
        <v>0</v>
      </c>
      <c r="F30" s="78">
        <f>[1]BS!$B$112</f>
        <v>0</v>
      </c>
    </row>
    <row r="31" customHeight="1" spans="1:6">
      <c r="A31" s="100" t="s">
        <v>57</v>
      </c>
      <c r="B31" s="98"/>
      <c r="C31" s="98"/>
      <c r="D31" s="103" t="s">
        <v>58</v>
      </c>
      <c r="E31" s="78">
        <f>[1]BS!$F$113</f>
        <v>0</v>
      </c>
      <c r="F31" s="78">
        <f>[1]BS!$B$113</f>
        <v>0</v>
      </c>
    </row>
    <row r="32" customHeight="1" spans="1:8">
      <c r="A32" s="79" t="s">
        <v>59</v>
      </c>
      <c r="B32" s="98">
        <f>[1]BS!$F$42</f>
        <v>0</v>
      </c>
      <c r="C32" s="98">
        <f>[1]BS!$B$42</f>
        <v>0</v>
      </c>
      <c r="D32" s="106" t="s">
        <v>60</v>
      </c>
      <c r="E32" s="32">
        <f>SUM(E21:E31)-E23-E24</f>
        <v>1123.396133</v>
      </c>
      <c r="F32" s="32">
        <f>SUM(F21:F31)-F23-F24</f>
        <v>523.332263</v>
      </c>
      <c r="H32" s="111"/>
    </row>
    <row r="33" customHeight="1" spans="1:8">
      <c r="A33" s="100" t="s">
        <v>61</v>
      </c>
      <c r="B33" s="46">
        <f>[1]BS!$F$68/10000</f>
        <v>0.233372</v>
      </c>
      <c r="C33" s="46">
        <f>[1]BS!$B$68/10000</f>
        <v>0.933368</v>
      </c>
      <c r="D33" s="106" t="s">
        <v>62</v>
      </c>
      <c r="E33" s="32">
        <f>E19+E32</f>
        <v>1628.111537</v>
      </c>
      <c r="F33" s="32">
        <f>F19+F32</f>
        <v>1125.98999</v>
      </c>
      <c r="G33" s="112"/>
      <c r="H33" s="113"/>
    </row>
    <row r="34" customHeight="1" spans="1:8">
      <c r="A34" s="100" t="s">
        <v>63</v>
      </c>
      <c r="B34" s="98">
        <f>[1]BS!$F$69</f>
        <v>0</v>
      </c>
      <c r="C34" s="98">
        <f>[1]BS!$B$69</f>
        <v>0</v>
      </c>
      <c r="D34" s="107" t="s">
        <v>64</v>
      </c>
      <c r="E34" s="78"/>
      <c r="F34" s="78"/>
      <c r="G34" s="112"/>
      <c r="H34" s="113"/>
    </row>
    <row r="35" customHeight="1" spans="1:8">
      <c r="A35" s="100" t="s">
        <v>65</v>
      </c>
      <c r="B35" s="98">
        <f>[1]BS!$F$70</f>
        <v>0</v>
      </c>
      <c r="C35" s="98">
        <f>[1]BS!$B$70</f>
        <v>0</v>
      </c>
      <c r="D35" s="104" t="s">
        <v>66</v>
      </c>
      <c r="E35" s="46">
        <f>[1]BS!$F$122/10000</f>
        <v>5278.639452</v>
      </c>
      <c r="F35" s="46">
        <f>[1]BS!$B$122/10000</f>
        <v>5278.639452</v>
      </c>
      <c r="G35" s="112"/>
      <c r="H35" s="113"/>
    </row>
    <row r="36" customHeight="1" spans="1:8">
      <c r="A36" s="100" t="s">
        <v>67</v>
      </c>
      <c r="B36" s="98">
        <f>[1]BS!$F$71</f>
        <v>0</v>
      </c>
      <c r="C36" s="98">
        <f>[1]BS!$B$71</f>
        <v>0</v>
      </c>
      <c r="D36" s="104" t="s">
        <v>68</v>
      </c>
      <c r="E36" s="114">
        <f>[1]BS!$F$123</f>
        <v>0</v>
      </c>
      <c r="F36" s="114">
        <f>[1]BS!$B$123</f>
        <v>0</v>
      </c>
      <c r="G36" s="112"/>
      <c r="H36" s="113"/>
    </row>
    <row r="37" customHeight="1" spans="1:8">
      <c r="A37" s="100" t="s">
        <v>69</v>
      </c>
      <c r="B37" s="109">
        <f>[1]BS!$F$72</f>
        <v>0</v>
      </c>
      <c r="C37" s="109">
        <f>[1]BS!$B$72</f>
        <v>0</v>
      </c>
      <c r="D37" s="104" t="s">
        <v>42</v>
      </c>
      <c r="E37" s="78"/>
      <c r="F37" s="78"/>
      <c r="G37" s="112"/>
      <c r="H37" s="113"/>
    </row>
    <row r="38" customHeight="1" spans="1:6">
      <c r="A38" s="100" t="s">
        <v>70</v>
      </c>
      <c r="B38" s="109">
        <f>[1]BS!$F$73</f>
        <v>0</v>
      </c>
      <c r="C38" s="109">
        <f>[1]BS!$B$73</f>
        <v>0</v>
      </c>
      <c r="D38" s="104" t="s">
        <v>44</v>
      </c>
      <c r="E38" s="78"/>
      <c r="F38" s="78"/>
    </row>
    <row r="39" customHeight="1" spans="1:6">
      <c r="A39" s="115" t="s">
        <v>71</v>
      </c>
      <c r="B39" s="32">
        <f>SUM(B22:B38)</f>
        <v>3903.707021</v>
      </c>
      <c r="C39" s="32">
        <f>SUM(C22:C38)</f>
        <v>4411.564565</v>
      </c>
      <c r="D39" s="104" t="s">
        <v>72</v>
      </c>
      <c r="E39" s="78">
        <f>[1]BS!$F$124</f>
        <v>0</v>
      </c>
      <c r="F39" s="78">
        <f>[1]BS!$B$124</f>
        <v>0</v>
      </c>
    </row>
    <row r="40" customHeight="1" spans="1:6">
      <c r="A40" s="100"/>
      <c r="B40" s="46"/>
      <c r="C40" s="46"/>
      <c r="D40" s="101" t="s">
        <v>73</v>
      </c>
      <c r="E40" s="33">
        <f>[1]BS!$F$125</f>
        <v>0</v>
      </c>
      <c r="F40" s="33">
        <f>[1]BS!$B$125</f>
        <v>0</v>
      </c>
    </row>
    <row r="41" customHeight="1" spans="1:6">
      <c r="A41" s="100"/>
      <c r="B41" s="98"/>
      <c r="C41" s="98"/>
      <c r="D41" s="104" t="s">
        <v>74</v>
      </c>
      <c r="E41" s="114">
        <f>[1]BS!$F$126</f>
        <v>0</v>
      </c>
      <c r="F41" s="114">
        <f>[1]BS!$B$126</f>
        <v>0</v>
      </c>
    </row>
    <row r="42" customHeight="1" spans="1:6">
      <c r="A42" s="100"/>
      <c r="B42" s="98"/>
      <c r="C42" s="98"/>
      <c r="D42" s="101" t="s">
        <v>75</v>
      </c>
      <c r="E42" s="78">
        <f>[1]BS!$F$127</f>
        <v>0</v>
      </c>
      <c r="F42" s="78">
        <f>[1]BS!$B$127</f>
        <v>0</v>
      </c>
    </row>
    <row r="43" customHeight="1" spans="1:6">
      <c r="A43" s="100"/>
      <c r="B43" s="98"/>
      <c r="C43" s="98"/>
      <c r="D43" s="101" t="s">
        <v>76</v>
      </c>
      <c r="E43" s="46">
        <f>[1]BS!$F$128/10000</f>
        <v>756.937103</v>
      </c>
      <c r="F43" s="46">
        <f>[1]BS!$B$128/10000</f>
        <v>756.751544</v>
      </c>
    </row>
    <row r="44" customHeight="1" spans="1:6">
      <c r="A44" s="100"/>
      <c r="B44" s="98"/>
      <c r="C44" s="98"/>
      <c r="D44" s="104" t="s">
        <v>77</v>
      </c>
      <c r="E44" s="46">
        <f>[1]BS!$F$130/10000</f>
        <v>6882.271466</v>
      </c>
      <c r="F44" s="46">
        <f>[1]BS!$B$130/10000</f>
        <v>6880.601437</v>
      </c>
    </row>
    <row r="45" customHeight="1" spans="1:6">
      <c r="A45" s="115"/>
      <c r="B45" s="114"/>
      <c r="C45" s="114"/>
      <c r="D45" s="106" t="s">
        <v>78</v>
      </c>
      <c r="E45" s="32">
        <f>SUM(E35:E36)+E39-E40+SUM(E41:E44)</f>
        <v>12917.848021</v>
      </c>
      <c r="F45" s="32">
        <f>SUM(F35:F36)+F39-F40+SUM(F41:F44)</f>
        <v>12915.992433</v>
      </c>
    </row>
    <row r="46" customHeight="1" spans="1:6">
      <c r="A46" s="115" t="s">
        <v>79</v>
      </c>
      <c r="B46" s="32">
        <f>B19+B39</f>
        <v>14545.959558</v>
      </c>
      <c r="C46" s="32">
        <f>C19+C39</f>
        <v>14041.982423</v>
      </c>
      <c r="D46" s="106" t="s">
        <v>80</v>
      </c>
      <c r="E46" s="32">
        <f>E33+E45</f>
        <v>14545.959558</v>
      </c>
      <c r="F46" s="32">
        <f>F33+F45</f>
        <v>14041.982423</v>
      </c>
    </row>
  </sheetData>
  <mergeCells count="3">
    <mergeCell ref="A1:F1"/>
    <mergeCell ref="A2:F2"/>
    <mergeCell ref="A3:B3"/>
  </mergeCells>
  <printOptions horizontalCentered="1"/>
  <pageMargins left="0.354166666666667" right="0.235416666666667" top="0.590277777777778" bottom="0.747916666666667" header="0.511805555555556" footer="0.313888888888889"/>
  <pageSetup paperSize="9" scale="60" orientation="portrait" horizontalDpi="600" verticalDpi="180"/>
  <headerFooter alignWithMargins="0" scaleWithDoc="0">
    <oddFooter>&amp;C&amp;"Arial Narrow"&amp;10 &amp;"times New Roman"1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6"/>
  <sheetViews>
    <sheetView topLeftCell="A7" workbookViewId="0">
      <selection activeCell="A28" sqref="$A28:$XFD28"/>
    </sheetView>
  </sheetViews>
  <sheetFormatPr defaultColWidth="9" defaultRowHeight="16" customHeight="1" outlineLevelCol="3"/>
  <cols>
    <col min="1" max="1" width="50" style="70" customWidth="1"/>
    <col min="2" max="2" width="21.5583333333333" style="71" customWidth="1"/>
    <col min="3" max="3" width="19.6666666666667" style="71" customWidth="1"/>
    <col min="4" max="4" width="11.6666666666667" style="70" customWidth="1"/>
    <col min="5" max="16384" width="9" style="70"/>
  </cols>
  <sheetData>
    <row r="1" s="66" customFormat="1" ht="29" customHeight="1" spans="1:3">
      <c r="A1" s="50" t="s">
        <v>81</v>
      </c>
      <c r="B1" s="50"/>
      <c r="C1" s="50"/>
    </row>
    <row r="2" s="67" customFormat="1" ht="23" customHeight="1" spans="1:3">
      <c r="A2" s="51" t="s">
        <v>82</v>
      </c>
      <c r="B2" s="52"/>
      <c r="C2" s="52"/>
    </row>
    <row r="3" s="67" customFormat="1" ht="23" customHeight="1" spans="1:3">
      <c r="A3" s="53" t="str">
        <f>资产负债表!A3</f>
        <v>单位：安徽汽车工业技师学院</v>
      </c>
      <c r="B3" s="53"/>
      <c r="C3" s="44" t="s">
        <v>3</v>
      </c>
    </row>
    <row r="4" s="68" customFormat="1" customHeight="1" spans="1:3">
      <c r="A4" s="72" t="s">
        <v>83</v>
      </c>
      <c r="B4" s="73" t="s">
        <v>84</v>
      </c>
      <c r="C4" s="73" t="s">
        <v>85</v>
      </c>
    </row>
    <row r="5" s="69" customFormat="1" customHeight="1" spans="1:4">
      <c r="A5" s="74" t="s">
        <v>86</v>
      </c>
      <c r="B5" s="32">
        <f>[1]IS!$F$5/10000</f>
        <v>405.694774</v>
      </c>
      <c r="C5" s="32">
        <f>[1]IS!$B$5/10000</f>
        <v>637.873886</v>
      </c>
      <c r="D5" s="75"/>
    </row>
    <row r="6" s="67" customFormat="1" customHeight="1" spans="1:3">
      <c r="A6" s="76" t="s">
        <v>87</v>
      </c>
      <c r="B6" s="46">
        <f>([1]IS!$F$9+[1]IS!$F$10)/10000</f>
        <v>967.018127</v>
      </c>
      <c r="C6" s="46">
        <f>([1]IS!$B$9+[1]IS!$B$10)/10000</f>
        <v>1020.687094</v>
      </c>
    </row>
    <row r="7" s="67" customFormat="1" customHeight="1" spans="1:3">
      <c r="A7" s="77" t="s">
        <v>88</v>
      </c>
      <c r="B7" s="46">
        <f>[1]IS!$F$11/10000</f>
        <v>1.02701</v>
      </c>
      <c r="C7" s="46">
        <f>[1]IS!$B$11/10000</f>
        <v>0.759509</v>
      </c>
    </row>
    <row r="8" s="67" customFormat="1" customHeight="1" spans="1:3">
      <c r="A8" s="77" t="s">
        <v>89</v>
      </c>
      <c r="B8" s="78">
        <f>[1]IS!$F$12</f>
        <v>0</v>
      </c>
      <c r="C8" s="78">
        <f>[1]IS!$B$12</f>
        <v>0</v>
      </c>
    </row>
    <row r="9" s="67" customFormat="1" customHeight="1" spans="1:3">
      <c r="A9" s="77" t="s">
        <v>90</v>
      </c>
      <c r="B9" s="46">
        <f>[1]IS!$F$13/10000</f>
        <v>178.260582</v>
      </c>
      <c r="C9" s="46">
        <f>[1]IS!$B$13/10000</f>
        <v>258.033005</v>
      </c>
    </row>
    <row r="10" s="67" customFormat="1" customHeight="1" spans="1:3">
      <c r="A10" s="77" t="s">
        <v>91</v>
      </c>
      <c r="B10" s="78">
        <f>[1]IS!$F$14</f>
        <v>0</v>
      </c>
      <c r="C10" s="78">
        <f>[1]IS!$B$14</f>
        <v>0</v>
      </c>
    </row>
    <row r="11" s="67" customFormat="1" customHeight="1" spans="1:3">
      <c r="A11" s="77" t="s">
        <v>92</v>
      </c>
      <c r="B11" s="46">
        <f>[1]IS!$F$15/10000</f>
        <v>-95.838443</v>
      </c>
      <c r="C11" s="46">
        <f>[1]IS!$B$15/10000</f>
        <v>-96.543849</v>
      </c>
    </row>
    <row r="12" s="67" customFormat="1" customHeight="1" spans="1:3">
      <c r="A12" s="77" t="s">
        <v>93</v>
      </c>
      <c r="B12" s="78">
        <f>[1]IS!$F$16</f>
        <v>0</v>
      </c>
      <c r="C12" s="78">
        <f>[1]IS!$B$16</f>
        <v>0</v>
      </c>
    </row>
    <row r="13" s="67" customFormat="1" customHeight="1" spans="1:3">
      <c r="A13" s="77" t="s">
        <v>94</v>
      </c>
      <c r="B13" s="46">
        <f>[1]IS!$F$17/10000</f>
        <v>96.131619</v>
      </c>
      <c r="C13" s="46">
        <f>[1]IS!$B$17/10000</f>
        <v>96.792349</v>
      </c>
    </row>
    <row r="14" s="67" customFormat="1" customHeight="1" spans="1:3">
      <c r="A14" s="76" t="s">
        <v>95</v>
      </c>
      <c r="B14" s="46">
        <f>[1]IS!$F$18/10000</f>
        <v>656.359271</v>
      </c>
      <c r="C14" s="46">
        <f>[1]IS!$B$18/10000</f>
        <v>600.188326</v>
      </c>
    </row>
    <row r="15" s="67" customFormat="1" customHeight="1" spans="1:3">
      <c r="A15" s="77" t="s">
        <v>96</v>
      </c>
      <c r="B15" s="78">
        <f>[1]IS!$F$19</f>
        <v>0</v>
      </c>
      <c r="C15" s="78">
        <f>[1]IS!$B$19</f>
        <v>0</v>
      </c>
    </row>
    <row r="16" s="67" customFormat="1" customHeight="1" spans="1:3">
      <c r="A16" s="77" t="s">
        <v>97</v>
      </c>
      <c r="B16" s="78">
        <f>[1]IS!$F$20</f>
        <v>0</v>
      </c>
      <c r="C16" s="78">
        <f>[1]IS!$B$20</f>
        <v>0</v>
      </c>
    </row>
    <row r="17" s="67" customFormat="1" customHeight="1" spans="1:3">
      <c r="A17" s="79" t="s">
        <v>98</v>
      </c>
      <c r="B17" s="78">
        <f>[1]IS!$F$21</f>
        <v>0</v>
      </c>
      <c r="C17" s="78">
        <f>[1]IS!$B$21</f>
        <v>0</v>
      </c>
    </row>
    <row r="18" s="67" customFormat="1" customHeight="1" spans="1:3">
      <c r="A18" s="80" t="s">
        <v>99</v>
      </c>
      <c r="B18" s="78">
        <f>[1]IS!$F$22</f>
        <v>0</v>
      </c>
      <c r="C18" s="78">
        <f>[1]IS!$B$22</f>
        <v>0</v>
      </c>
    </row>
    <row r="19" s="67" customFormat="1" customHeight="1" spans="1:3">
      <c r="A19" s="77" t="s">
        <v>100</v>
      </c>
      <c r="B19" s="78">
        <f>[1]IS!$F$23</f>
        <v>0</v>
      </c>
      <c r="C19" s="78">
        <f>[1]IS!$B$23</f>
        <v>0</v>
      </c>
    </row>
    <row r="20" s="67" customFormat="1" customHeight="1" spans="1:3">
      <c r="A20" s="80" t="s">
        <v>101</v>
      </c>
      <c r="B20" s="46">
        <f>[1]IS!$F$24/10000</f>
        <v>1.292761</v>
      </c>
      <c r="C20" s="46">
        <f>[1]IS!$B$24/10000</f>
        <v>-17.5953</v>
      </c>
    </row>
    <row r="21" s="67" customFormat="1" customHeight="1" spans="1:3">
      <c r="A21" s="77" t="s">
        <v>102</v>
      </c>
      <c r="B21" s="78">
        <f>[1]IS!$F$25</f>
        <v>0</v>
      </c>
      <c r="C21" s="78">
        <f>[1]IS!$B$25</f>
        <v>0</v>
      </c>
    </row>
    <row r="22" s="67" customFormat="1" customHeight="1" spans="1:3">
      <c r="A22" s="77" t="s">
        <v>103</v>
      </c>
      <c r="B22" s="78">
        <f>[1]IS!$F$26</f>
        <v>0</v>
      </c>
      <c r="C22" s="78">
        <f>[1]IS!$B$26</f>
        <v>0</v>
      </c>
    </row>
    <row r="23" s="69" customFormat="1" customHeight="1" spans="1:3">
      <c r="A23" s="74" t="s">
        <v>104</v>
      </c>
      <c r="B23" s="32">
        <f>B5-SUM(B6:B11)+SUM(B14:B15)+SUM(B18:B22)</f>
        <v>12.8795300000002</v>
      </c>
      <c r="C23" s="32">
        <f>C5-SUM(C6:C11)+SUM(C14:C15)+SUM(C18:C22)</f>
        <v>37.5311529999999</v>
      </c>
    </row>
    <row r="24" s="67" customFormat="1" customHeight="1" spans="1:3">
      <c r="A24" s="76" t="s">
        <v>105</v>
      </c>
      <c r="B24" s="46">
        <f>[1]IS!$F$28/10000</f>
        <v>1.460832</v>
      </c>
      <c r="C24" s="46">
        <f>[1]IS!$B$28/10000</f>
        <v>0.045092</v>
      </c>
    </row>
    <row r="25" s="67" customFormat="1" customHeight="1" spans="1:3">
      <c r="A25" s="76" t="s">
        <v>106</v>
      </c>
      <c r="B25" s="46">
        <f>[1]IS!$F$29/10000</f>
        <v>1.2587</v>
      </c>
      <c r="C25" s="46">
        <f>[1]IS!$B$29/10000</f>
        <v>0.539981</v>
      </c>
    </row>
    <row r="26" s="69" customFormat="1" customHeight="1" spans="1:3">
      <c r="A26" s="74" t="s">
        <v>107</v>
      </c>
      <c r="B26" s="32">
        <f>B23+B24-B25</f>
        <v>13.0816620000002</v>
      </c>
      <c r="C26" s="32">
        <f>C23+C24-C25</f>
        <v>37.0362639999999</v>
      </c>
    </row>
    <row r="27" s="67" customFormat="1" customHeight="1" spans="1:3">
      <c r="A27" s="76" t="s">
        <v>108</v>
      </c>
      <c r="B27" s="46">
        <f>[1]IS!$F$31/10000</f>
        <v>11.226074</v>
      </c>
      <c r="C27" s="46">
        <f>[1]IS!$B$31/10000</f>
        <v>33.468406</v>
      </c>
    </row>
    <row r="28" s="69" customFormat="1" customHeight="1" spans="1:3">
      <c r="A28" s="74" t="s">
        <v>109</v>
      </c>
      <c r="B28" s="32">
        <f>B26-B27</f>
        <v>1.85558800000023</v>
      </c>
      <c r="C28" s="32">
        <f>C26-C27</f>
        <v>3.56785799999985</v>
      </c>
    </row>
    <row r="29" s="69" customFormat="1" customHeight="1" spans="1:3">
      <c r="A29" s="81" t="s">
        <v>110</v>
      </c>
      <c r="B29" s="46">
        <f>[1]IS!$F$34/10000</f>
        <v>1.855588</v>
      </c>
      <c r="C29" s="46">
        <f>[1]IS!$B$34/10000</f>
        <v>3.567858</v>
      </c>
    </row>
    <row r="30" s="69" customFormat="1" customHeight="1" spans="1:3">
      <c r="A30" s="81" t="s">
        <v>111</v>
      </c>
      <c r="B30" s="33"/>
      <c r="C30" s="33"/>
    </row>
    <row r="31" s="67" customFormat="1" customHeight="1" spans="1:3">
      <c r="A31" s="74" t="s">
        <v>112</v>
      </c>
      <c r="B31" s="78">
        <f>B32+B37</f>
        <v>0</v>
      </c>
      <c r="C31" s="78">
        <f>C32+C37</f>
        <v>0</v>
      </c>
    </row>
    <row r="32" s="67" customFormat="1" customHeight="1" spans="1:3">
      <c r="A32" s="82" t="s">
        <v>113</v>
      </c>
      <c r="B32" s="78">
        <f>SUM(B33:B36)</f>
        <v>0</v>
      </c>
      <c r="C32" s="78">
        <f>SUM(C33:C36)</f>
        <v>0</v>
      </c>
    </row>
    <row r="33" s="67" customFormat="1" customHeight="1" spans="1:3">
      <c r="A33" s="82" t="s">
        <v>114</v>
      </c>
      <c r="B33" s="78"/>
      <c r="C33" s="78"/>
    </row>
    <row r="34" s="67" customFormat="1" customHeight="1" spans="1:3">
      <c r="A34" s="82" t="s">
        <v>115</v>
      </c>
      <c r="B34" s="78"/>
      <c r="C34" s="78"/>
    </row>
    <row r="35" s="67" customFormat="1" customHeight="1" spans="1:3">
      <c r="A35" s="82" t="s">
        <v>116</v>
      </c>
      <c r="B35" s="78"/>
      <c r="C35" s="78"/>
    </row>
    <row r="36" s="67" customFormat="1" customHeight="1" spans="1:3">
      <c r="A36" s="82" t="s">
        <v>117</v>
      </c>
      <c r="B36" s="78"/>
      <c r="C36" s="78"/>
    </row>
    <row r="37" s="67" customFormat="1" customHeight="1" spans="1:3">
      <c r="A37" s="82" t="s">
        <v>118</v>
      </c>
      <c r="B37" s="78">
        <f>SUM(B38:B43)</f>
        <v>0</v>
      </c>
      <c r="C37" s="78">
        <f>SUM(C38:C43)</f>
        <v>0</v>
      </c>
    </row>
    <row r="38" s="67" customFormat="1" customHeight="1" spans="1:3">
      <c r="A38" s="83" t="s">
        <v>119</v>
      </c>
      <c r="B38" s="78"/>
      <c r="C38" s="78"/>
    </row>
    <row r="39" s="67" customFormat="1" customHeight="1" spans="1:3">
      <c r="A39" s="83" t="s">
        <v>120</v>
      </c>
      <c r="B39" s="78"/>
      <c r="C39" s="78"/>
    </row>
    <row r="40" s="67" customFormat="1" customHeight="1" spans="1:3">
      <c r="A40" s="83" t="s">
        <v>121</v>
      </c>
      <c r="B40" s="78"/>
      <c r="C40" s="78"/>
    </row>
    <row r="41" s="67" customFormat="1" customHeight="1" spans="1:3">
      <c r="A41" s="83" t="s">
        <v>122</v>
      </c>
      <c r="B41" s="78"/>
      <c r="C41" s="78"/>
    </row>
    <row r="42" s="67" customFormat="1" customHeight="1" spans="1:3">
      <c r="A42" s="83" t="s">
        <v>123</v>
      </c>
      <c r="B42" s="78"/>
      <c r="C42" s="78"/>
    </row>
    <row r="43" s="67" customFormat="1" customHeight="1" spans="1:3">
      <c r="A43" s="83" t="s">
        <v>124</v>
      </c>
      <c r="B43" s="78"/>
      <c r="C43" s="78"/>
    </row>
    <row r="44" s="67" customFormat="1" customHeight="1" spans="1:3">
      <c r="A44" s="84" t="s">
        <v>125</v>
      </c>
      <c r="B44" s="32">
        <f>B28+B31</f>
        <v>1.85558800000023</v>
      </c>
      <c r="C44" s="32">
        <f>C28+C31</f>
        <v>3.56785799999985</v>
      </c>
    </row>
    <row r="46" customHeight="1" spans="2:3">
      <c r="B46" s="85"/>
      <c r="C46" s="85"/>
    </row>
  </sheetData>
  <mergeCells count="2">
    <mergeCell ref="A1:C1"/>
    <mergeCell ref="A2:C2"/>
  </mergeCells>
  <printOptions horizontalCentered="1" verticalCentered="1"/>
  <pageMargins left="0.354166666666667" right="0.235416666666667" top="0.590277777777778" bottom="0.707638888888889" header="0.511805555555556" footer="0.313888888888889"/>
  <pageSetup paperSize="9" orientation="portrait" horizontalDpi="600" verticalDpi="180"/>
  <headerFooter alignWithMargins="0">
    <oddFooter>&amp;C&amp;"Arial Narrow"&amp;10 &amp;"times New Roman"2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47"/>
  <sheetViews>
    <sheetView topLeftCell="A14" workbookViewId="0">
      <selection activeCell="D15" sqref="D$1:D$1048576"/>
    </sheetView>
  </sheetViews>
  <sheetFormatPr defaultColWidth="9" defaultRowHeight="20" customHeight="1" outlineLevelCol="2"/>
  <cols>
    <col min="1" max="1" width="47.125" style="49" customWidth="1"/>
    <col min="2" max="2" width="17.0583333333333" style="49" customWidth="1"/>
    <col min="3" max="3" width="16.7166666666667" style="49" customWidth="1"/>
    <col min="4" max="16384" width="9" style="49"/>
  </cols>
  <sheetData>
    <row r="1" ht="29" customHeight="1" spans="1:3">
      <c r="A1" s="50" t="s">
        <v>126</v>
      </c>
      <c r="B1" s="50"/>
      <c r="C1" s="50"/>
    </row>
    <row r="2" customHeight="1" spans="1:3">
      <c r="A2" s="51" t="s">
        <v>127</v>
      </c>
      <c r="B2" s="52"/>
      <c r="C2" s="52"/>
    </row>
    <row r="3" customHeight="1" spans="1:3">
      <c r="A3" s="53" t="str">
        <f>资产负债表!A3</f>
        <v>单位：安徽汽车工业技师学院</v>
      </c>
      <c r="B3" s="53"/>
      <c r="C3" s="44" t="s">
        <v>3</v>
      </c>
    </row>
    <row r="4" customHeight="1" spans="1:3">
      <c r="A4" s="54" t="s">
        <v>128</v>
      </c>
      <c r="B4" s="55" t="s">
        <v>129</v>
      </c>
      <c r="C4" s="55" t="s">
        <v>130</v>
      </c>
    </row>
    <row r="5" s="48" customFormat="1" customHeight="1" spans="1:3">
      <c r="A5" s="56" t="s">
        <v>131</v>
      </c>
      <c r="B5" s="57"/>
      <c r="C5" s="57"/>
    </row>
    <row r="6" customHeight="1" spans="1:3">
      <c r="A6" s="58" t="s">
        <v>132</v>
      </c>
      <c r="B6" s="46">
        <f>'[1]CF '!$D$5/10000</f>
        <v>407.931016</v>
      </c>
      <c r="C6" s="46">
        <f>'[1]CF '!$E$5/10000</f>
        <v>638.122623</v>
      </c>
    </row>
    <row r="7" customHeight="1" spans="1:3">
      <c r="A7" s="58" t="s">
        <v>133</v>
      </c>
      <c r="B7" s="59">
        <f>'[1]CF '!$D$7</f>
        <v>0</v>
      </c>
      <c r="C7" s="59">
        <f>'[1]CF '!$E$7</f>
        <v>0</v>
      </c>
    </row>
    <row r="8" customHeight="1" spans="1:3">
      <c r="A8" s="58" t="s">
        <v>134</v>
      </c>
      <c r="B8" s="46">
        <f>'[1]CF '!$D$8/10000</f>
        <v>1884.231193</v>
      </c>
      <c r="C8" s="46">
        <f>'[1]CF '!$E$8/10000</f>
        <v>941.284726</v>
      </c>
    </row>
    <row r="9" customHeight="1" spans="1:3">
      <c r="A9" s="60" t="s">
        <v>135</v>
      </c>
      <c r="B9" s="46">
        <f>SUM(B6:B8)</f>
        <v>2292.162209</v>
      </c>
      <c r="C9" s="46">
        <f>SUM(C6:C8)</f>
        <v>1579.407349</v>
      </c>
    </row>
    <row r="10" customHeight="1" spans="1:3">
      <c r="A10" s="58" t="s">
        <v>136</v>
      </c>
      <c r="B10" s="59">
        <f>'[1]CF '!$D$10</f>
        <v>0</v>
      </c>
      <c r="C10" s="59">
        <f>'[1]CF '!$E$10</f>
        <v>0</v>
      </c>
    </row>
    <row r="11" customHeight="1" spans="1:3">
      <c r="A11" s="58" t="s">
        <v>137</v>
      </c>
      <c r="B11" s="46">
        <f>'[1]CF '!$D$11/10000</f>
        <v>454.658032</v>
      </c>
      <c r="C11" s="46">
        <f>'[1]CF '!$E$11/10000</f>
        <v>548.687854</v>
      </c>
    </row>
    <row r="12" customHeight="1" spans="1:3">
      <c r="A12" s="58" t="s">
        <v>138</v>
      </c>
      <c r="B12" s="46">
        <f>'[1]CF '!$D$12/10000</f>
        <v>39.268137</v>
      </c>
      <c r="C12" s="46">
        <f>'[1]CF '!$E$12/10000</f>
        <v>12.534791</v>
      </c>
    </row>
    <row r="13" customHeight="1" spans="1:3">
      <c r="A13" s="58" t="s">
        <v>139</v>
      </c>
      <c r="B13" s="46">
        <f>'[1]CF '!$D$13/10000</f>
        <v>286.933171</v>
      </c>
      <c r="C13" s="46">
        <f>'[1]CF '!$E$13/10000</f>
        <v>257.205424</v>
      </c>
    </row>
    <row r="14" customHeight="1" spans="1:3">
      <c r="A14" s="60" t="s">
        <v>140</v>
      </c>
      <c r="B14" s="46">
        <f>SUM(B10:B13)</f>
        <v>780.85934</v>
      </c>
      <c r="C14" s="46">
        <f>SUM(C10:C13)</f>
        <v>818.428069</v>
      </c>
    </row>
    <row r="15" s="48" customFormat="1" customHeight="1" spans="1:3">
      <c r="A15" s="54" t="s">
        <v>141</v>
      </c>
      <c r="B15" s="32">
        <f>B9-B14</f>
        <v>1511.302869</v>
      </c>
      <c r="C15" s="32">
        <f>C9-C14</f>
        <v>760.97928</v>
      </c>
    </row>
    <row r="16" s="48" customFormat="1" customHeight="1" spans="1:3">
      <c r="A16" s="56" t="s">
        <v>142</v>
      </c>
      <c r="B16" s="57"/>
      <c r="C16" s="57"/>
    </row>
    <row r="17" customHeight="1" spans="1:3">
      <c r="A17" s="58" t="s">
        <v>143</v>
      </c>
      <c r="B17" s="59">
        <f>'[1]CF '!$D$17</f>
        <v>0</v>
      </c>
      <c r="C17" s="59">
        <f>'[1]CF '!$E$17</f>
        <v>0</v>
      </c>
    </row>
    <row r="18" customHeight="1" spans="1:3">
      <c r="A18" s="58" t="s">
        <v>144</v>
      </c>
      <c r="B18" s="59">
        <f>'[1]CF '!$D$18</f>
        <v>0</v>
      </c>
      <c r="C18" s="59">
        <f>'[1]CF '!$E$18</f>
        <v>0</v>
      </c>
    </row>
    <row r="19" customHeight="1" spans="1:3">
      <c r="A19" s="58" t="s">
        <v>145</v>
      </c>
      <c r="B19" s="46">
        <f>'[1]CF '!$D$19/10000</f>
        <v>1.65</v>
      </c>
      <c r="C19" s="46">
        <f>'[1]CF '!$E$19/10000</f>
        <v>0.081019</v>
      </c>
    </row>
    <row r="20" customHeight="1" spans="1:3">
      <c r="A20" s="58" t="s">
        <v>146</v>
      </c>
      <c r="B20" s="59">
        <f>'[1]CF '!$D$20</f>
        <v>0</v>
      </c>
      <c r="C20" s="59">
        <f>'[1]CF '!$E$20</f>
        <v>0</v>
      </c>
    </row>
    <row r="21" customHeight="1" spans="1:3">
      <c r="A21" s="58" t="s">
        <v>147</v>
      </c>
      <c r="B21" s="46">
        <f>'[1]CF '!$D$21/10000</f>
        <v>3057.595834</v>
      </c>
      <c r="C21" s="46">
        <f>'[1]CF '!$E$21/10000</f>
        <v>1000</v>
      </c>
    </row>
    <row r="22" customHeight="1" spans="1:3">
      <c r="A22" s="60" t="s">
        <v>148</v>
      </c>
      <c r="B22" s="46">
        <f>SUM(B17:B21)</f>
        <v>3059.245834</v>
      </c>
      <c r="C22" s="46">
        <f>SUM(C17:C21)</f>
        <v>1000.081019</v>
      </c>
    </row>
    <row r="23" customHeight="1" spans="1:3">
      <c r="A23" s="58" t="s">
        <v>149</v>
      </c>
      <c r="B23" s="46">
        <f>'[1]CF '!$D$23/10000</f>
        <v>30.22235</v>
      </c>
      <c r="C23" s="46">
        <f>'[1]CF '!$E$23/10000</f>
        <v>21.565973</v>
      </c>
    </row>
    <row r="24" customHeight="1" spans="1:3">
      <c r="A24" s="58" t="s">
        <v>150</v>
      </c>
      <c r="B24" s="59">
        <f>'[1]CF '!$D$24</f>
        <v>0</v>
      </c>
      <c r="C24" s="59">
        <f>'[1]CF '!$E$24</f>
        <v>0</v>
      </c>
    </row>
    <row r="25" customHeight="1" spans="1:3">
      <c r="A25" s="58" t="s">
        <v>151</v>
      </c>
      <c r="B25" s="59">
        <f>'[1]CF '!$D$25</f>
        <v>0</v>
      </c>
      <c r="C25" s="59">
        <f>'[1]CF '!$E$25</f>
        <v>0</v>
      </c>
    </row>
    <row r="26" customHeight="1" spans="1:3">
      <c r="A26" s="58" t="s">
        <v>152</v>
      </c>
      <c r="B26" s="46">
        <f>'[1]CF '!$D$26/10000</f>
        <v>3000</v>
      </c>
      <c r="C26" s="46">
        <f>'[1]CF '!$E$26/10000</f>
        <v>1000</v>
      </c>
    </row>
    <row r="27" customHeight="1" spans="1:3">
      <c r="A27" s="60" t="s">
        <v>153</v>
      </c>
      <c r="B27" s="46">
        <f>SUM(B23:B26)</f>
        <v>3030.22235</v>
      </c>
      <c r="C27" s="46">
        <f>SUM(C23:C26)</f>
        <v>1021.565973</v>
      </c>
    </row>
    <row r="28" s="48" customFormat="1" customHeight="1" spans="1:3">
      <c r="A28" s="54" t="s">
        <v>154</v>
      </c>
      <c r="B28" s="32">
        <f>B22-B27</f>
        <v>29.0234840000003</v>
      </c>
      <c r="C28" s="32">
        <f>C22-C27</f>
        <v>-21.484954</v>
      </c>
    </row>
    <row r="29" s="48" customFormat="1" customHeight="1" spans="1:3">
      <c r="A29" s="56" t="s">
        <v>155</v>
      </c>
      <c r="B29" s="57"/>
      <c r="C29" s="57"/>
    </row>
    <row r="30" customHeight="1" spans="1:3">
      <c r="A30" s="58" t="s">
        <v>156</v>
      </c>
      <c r="B30" s="59">
        <f>'[1]CF '!$D$30</f>
        <v>0</v>
      </c>
      <c r="C30" s="59">
        <f>'[1]CF '!$E$30</f>
        <v>0</v>
      </c>
    </row>
    <row r="31" customHeight="1" spans="1:3">
      <c r="A31" s="58" t="s">
        <v>157</v>
      </c>
      <c r="B31" s="59">
        <f>'[1]CF '!$D$32</f>
        <v>0</v>
      </c>
      <c r="C31" s="59">
        <f>'[1]CF '!$E$32</f>
        <v>0</v>
      </c>
    </row>
    <row r="32" customHeight="1" spans="1:3">
      <c r="A32" s="58" t="s">
        <v>158</v>
      </c>
      <c r="B32" s="59">
        <f>'[1]CF '!$D$34</f>
        <v>0</v>
      </c>
      <c r="C32" s="59">
        <f>'[1]CF '!$E$34</f>
        <v>0</v>
      </c>
    </row>
    <row r="33" customHeight="1" spans="1:3">
      <c r="A33" s="60" t="s">
        <v>159</v>
      </c>
      <c r="B33" s="61">
        <f>SUM(B30:B32)</f>
        <v>0</v>
      </c>
      <c r="C33" s="61">
        <f>SUM(C30:C32)</f>
        <v>0</v>
      </c>
    </row>
    <row r="34" customHeight="1" spans="1:3">
      <c r="A34" s="58" t="s">
        <v>160</v>
      </c>
      <c r="B34" s="59">
        <f>'[1]CF '!$D$36</f>
        <v>0</v>
      </c>
      <c r="C34" s="59">
        <f>'[1]CF '!$E$36</f>
        <v>0</v>
      </c>
    </row>
    <row r="35" customHeight="1" spans="1:3">
      <c r="A35" s="58" t="s">
        <v>161</v>
      </c>
      <c r="B35" s="59">
        <f>'[1]CF '!$D$37</f>
        <v>0</v>
      </c>
      <c r="C35" s="59">
        <f>'[1]CF '!$E$37</f>
        <v>0</v>
      </c>
    </row>
    <row r="36" customHeight="1" spans="1:3">
      <c r="A36" s="58" t="s">
        <v>162</v>
      </c>
      <c r="B36" s="59">
        <f>'[1]CF '!$D$39</f>
        <v>0</v>
      </c>
      <c r="C36" s="59">
        <f>'[1]CF '!$E$39</f>
        <v>0</v>
      </c>
    </row>
    <row r="37" customHeight="1" spans="1:3">
      <c r="A37" s="60" t="s">
        <v>163</v>
      </c>
      <c r="B37" s="61">
        <f>SUM(B34:B36)</f>
        <v>0</v>
      </c>
      <c r="C37" s="61">
        <f>SUM(C34:C36)</f>
        <v>0</v>
      </c>
    </row>
    <row r="38" s="48" customFormat="1" customHeight="1" spans="1:3">
      <c r="A38" s="54" t="s">
        <v>164</v>
      </c>
      <c r="B38" s="62">
        <f>B33-B37</f>
        <v>0</v>
      </c>
      <c r="C38" s="62">
        <f>C33-C37</f>
        <v>0</v>
      </c>
    </row>
    <row r="39" s="48" customFormat="1" customHeight="1" spans="1:3">
      <c r="A39" s="56" t="s">
        <v>165</v>
      </c>
      <c r="B39" s="59">
        <f>'[1]CF '!$D$42</f>
        <v>0</v>
      </c>
      <c r="C39" s="59">
        <f>'[1]CF '!$E$42</f>
        <v>0</v>
      </c>
    </row>
    <row r="40" customHeight="1" spans="1:3">
      <c r="A40" s="56" t="s">
        <v>166</v>
      </c>
      <c r="B40" s="32">
        <f>B15+B28+B38+B39</f>
        <v>1540.326353</v>
      </c>
      <c r="C40" s="32">
        <f>C15+C28+C38+C39</f>
        <v>739.494326</v>
      </c>
    </row>
    <row r="41" customHeight="1" spans="1:3">
      <c r="A41" s="58" t="s">
        <v>167</v>
      </c>
      <c r="B41" s="46">
        <f>'[1]CF '!$D$44/10000</f>
        <v>8843.474938</v>
      </c>
      <c r="C41" s="46">
        <f>'[1]CF '!$E$44/10000</f>
        <v>8103.980612</v>
      </c>
    </row>
    <row r="42" customHeight="1" spans="1:3">
      <c r="A42" s="56" t="s">
        <v>168</v>
      </c>
      <c r="B42" s="32">
        <f>B40+B41</f>
        <v>10383.801291</v>
      </c>
      <c r="C42" s="32">
        <f>C40+C41</f>
        <v>8843.474938</v>
      </c>
    </row>
    <row r="43" customHeight="1" spans="1:3">
      <c r="A43" s="63"/>
      <c r="B43" s="63"/>
      <c r="C43" s="63"/>
    </row>
    <row r="45" customHeight="1" spans="2:3">
      <c r="B45" s="64">
        <f>B42-资产负债表!B6+B47</f>
        <v>0</v>
      </c>
      <c r="C45" s="64">
        <f>C42-资产负债表!C6+C47</f>
        <v>0</v>
      </c>
    </row>
    <row r="47" customHeight="1" spans="2:3">
      <c r="B47" s="65"/>
      <c r="C47" s="65"/>
    </row>
  </sheetData>
  <mergeCells count="3">
    <mergeCell ref="A1:C1"/>
    <mergeCell ref="A2:C2"/>
    <mergeCell ref="A43:C43"/>
  </mergeCells>
  <printOptions horizontalCentered="1"/>
  <pageMargins left="0.471527777777778" right="0.393055555555556" top="0.590277777777778" bottom="0.786805555555556" header="0.511805555555556" footer="0.313888888888889"/>
  <pageSetup paperSize="9" scale="85" orientation="portrait" horizontalDpi="600" verticalDpi="180"/>
  <headerFooter alignWithMargins="0" scaleWithDoc="0">
    <oddFooter>&amp;C&amp;"times New Roman"&amp;10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9"/>
  <sheetViews>
    <sheetView workbookViewId="0">
      <selection activeCell="A38" sqref="A38"/>
    </sheetView>
  </sheetViews>
  <sheetFormatPr defaultColWidth="9" defaultRowHeight="24" customHeight="1"/>
  <cols>
    <col min="1" max="1" width="36.5583333333333" style="21" customWidth="1"/>
    <col min="2" max="2" width="12.1666666666667" style="22" customWidth="1"/>
    <col min="3" max="3" width="11.0583333333333" style="22" customWidth="1"/>
    <col min="4" max="4" width="11" style="22" customWidth="1"/>
    <col min="5" max="5" width="9.66666666666667" style="22" customWidth="1"/>
    <col min="6" max="6" width="13.2166666666667" style="22" customWidth="1"/>
    <col min="7" max="7" width="12.5" style="22" customWidth="1"/>
    <col min="8" max="8" width="12.5583333333333" style="22" customWidth="1"/>
    <col min="9" max="9" width="12" style="22" customWidth="1"/>
    <col min="10" max="10" width="11" style="22" customWidth="1"/>
    <col min="11" max="11" width="12.0583333333333" style="22" customWidth="1"/>
    <col min="12" max="12" width="13.0583333333333" style="22" customWidth="1"/>
    <col min="13" max="16384" width="9" style="21"/>
  </cols>
  <sheetData>
    <row r="1" ht="37" customHeight="1" spans="1:12">
      <c r="A1" s="23" t="s">
        <v>169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customHeight="1" spans="1:12">
      <c r="A2" s="25" t="s">
        <v>170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customHeight="1" spans="1:12">
      <c r="A3" s="6" t="str">
        <f>现金流量表!A3</f>
        <v>单位：安徽汽车工业技师学院</v>
      </c>
      <c r="E3" s="27"/>
      <c r="F3" s="27"/>
      <c r="G3" s="27"/>
      <c r="L3" s="44" t="s">
        <v>3</v>
      </c>
    </row>
    <row r="4" customHeight="1" spans="1:12">
      <c r="A4" s="28" t="s">
        <v>171</v>
      </c>
      <c r="B4" s="29" t="s">
        <v>84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customHeight="1" spans="1:12">
      <c r="A5" s="28"/>
      <c r="B5" s="30" t="s">
        <v>172</v>
      </c>
      <c r="C5" s="30" t="s">
        <v>173</v>
      </c>
      <c r="D5" s="30"/>
      <c r="E5" s="30"/>
      <c r="F5" s="30" t="s">
        <v>174</v>
      </c>
      <c r="G5" s="30" t="s">
        <v>175</v>
      </c>
      <c r="H5" s="30" t="s">
        <v>176</v>
      </c>
      <c r="I5" s="30" t="s">
        <v>177</v>
      </c>
      <c r="J5" s="30" t="s">
        <v>178</v>
      </c>
      <c r="K5" s="30" t="s">
        <v>179</v>
      </c>
      <c r="L5" s="45" t="s">
        <v>78</v>
      </c>
    </row>
    <row r="6" s="18" customFormat="1" customHeight="1" spans="1:12">
      <c r="A6" s="28" t="s">
        <v>171</v>
      </c>
      <c r="B6" s="30"/>
      <c r="C6" s="30" t="s">
        <v>180</v>
      </c>
      <c r="D6" s="30" t="s">
        <v>181</v>
      </c>
      <c r="E6" s="30" t="s">
        <v>182</v>
      </c>
      <c r="F6" s="30"/>
      <c r="G6" s="30"/>
      <c r="H6" s="30"/>
      <c r="I6" s="30"/>
      <c r="J6" s="30"/>
      <c r="K6" s="30"/>
      <c r="L6" s="45"/>
    </row>
    <row r="7" s="19" customFormat="1" customHeight="1" spans="1:12">
      <c r="A7" s="31" t="s">
        <v>183</v>
      </c>
      <c r="B7" s="32">
        <f t="shared" ref="B7:K7" si="0">B69</f>
        <v>5278.639452</v>
      </c>
      <c r="C7" s="33">
        <f t="shared" si="0"/>
        <v>0</v>
      </c>
      <c r="D7" s="33">
        <f t="shared" si="0"/>
        <v>0</v>
      </c>
      <c r="E7" s="33">
        <f t="shared" si="0"/>
        <v>0</v>
      </c>
      <c r="F7" s="33">
        <f t="shared" si="0"/>
        <v>0</v>
      </c>
      <c r="G7" s="33">
        <f t="shared" si="0"/>
        <v>0</v>
      </c>
      <c r="H7" s="33">
        <f t="shared" si="0"/>
        <v>0</v>
      </c>
      <c r="I7" s="33">
        <f t="shared" si="0"/>
        <v>0</v>
      </c>
      <c r="J7" s="32">
        <f t="shared" si="0"/>
        <v>756.751544</v>
      </c>
      <c r="K7" s="32">
        <f t="shared" si="0"/>
        <v>6880.601437</v>
      </c>
      <c r="L7" s="32">
        <f t="shared" ref="L7:L34" si="1">SUM(B7:F7)-G7+SUM(H7:K7)</f>
        <v>12915.992433</v>
      </c>
    </row>
    <row r="8" s="19" customFormat="1" customHeight="1" spans="1:12">
      <c r="A8" s="34" t="s">
        <v>184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3">
        <f t="shared" si="1"/>
        <v>0</v>
      </c>
    </row>
    <row r="9" s="19" customFormat="1" customHeight="1" spans="1:12">
      <c r="A9" s="34" t="s">
        <v>185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3">
        <f t="shared" si="1"/>
        <v>0</v>
      </c>
    </row>
    <row r="10" s="19" customFormat="1" customHeight="1" spans="1:12">
      <c r="A10" s="34" t="s">
        <v>186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3">
        <f t="shared" si="1"/>
        <v>0</v>
      </c>
    </row>
    <row r="11" s="19" customFormat="1" customHeight="1" spans="1:12">
      <c r="A11" s="31" t="s">
        <v>187</v>
      </c>
      <c r="B11" s="32">
        <f t="shared" ref="B11:K11" si="2">SUM(B7:B10)</f>
        <v>5278.639452</v>
      </c>
      <c r="C11" s="33">
        <f t="shared" si="2"/>
        <v>0</v>
      </c>
      <c r="D11" s="33">
        <f t="shared" si="2"/>
        <v>0</v>
      </c>
      <c r="E11" s="33">
        <f t="shared" si="2"/>
        <v>0</v>
      </c>
      <c r="F11" s="33">
        <f t="shared" si="2"/>
        <v>0</v>
      </c>
      <c r="G11" s="33">
        <f t="shared" si="2"/>
        <v>0</v>
      </c>
      <c r="H11" s="33">
        <f t="shared" si="2"/>
        <v>0</v>
      </c>
      <c r="I11" s="33">
        <f t="shared" si="2"/>
        <v>0</v>
      </c>
      <c r="J11" s="32">
        <f t="shared" si="2"/>
        <v>756.751544</v>
      </c>
      <c r="K11" s="32">
        <f t="shared" si="2"/>
        <v>6880.601437</v>
      </c>
      <c r="L11" s="32">
        <f t="shared" si="1"/>
        <v>12915.992433</v>
      </c>
    </row>
    <row r="12" s="19" customFormat="1" customHeight="1" spans="1:12">
      <c r="A12" s="31" t="s">
        <v>188</v>
      </c>
      <c r="B12" s="33">
        <f t="shared" ref="B12:K12" si="3">B13+B14+B19+B23+B30+B33</f>
        <v>0</v>
      </c>
      <c r="C12" s="33">
        <f t="shared" si="3"/>
        <v>0</v>
      </c>
      <c r="D12" s="33">
        <f t="shared" si="3"/>
        <v>0</v>
      </c>
      <c r="E12" s="33">
        <f t="shared" si="3"/>
        <v>0</v>
      </c>
      <c r="F12" s="33">
        <f t="shared" si="3"/>
        <v>0</v>
      </c>
      <c r="G12" s="33">
        <f t="shared" si="3"/>
        <v>0</v>
      </c>
      <c r="H12" s="33">
        <f t="shared" si="3"/>
        <v>0</v>
      </c>
      <c r="I12" s="33">
        <f t="shared" si="3"/>
        <v>0</v>
      </c>
      <c r="J12" s="32">
        <f t="shared" si="3"/>
        <v>0.185559000000012</v>
      </c>
      <c r="K12" s="32">
        <f t="shared" si="3"/>
        <v>1.67002900000022</v>
      </c>
      <c r="L12" s="32">
        <f t="shared" si="1"/>
        <v>1.85558800000023</v>
      </c>
    </row>
    <row r="13" s="19" customFormat="1" customHeight="1" spans="1:12">
      <c r="A13" s="34" t="s">
        <v>189</v>
      </c>
      <c r="B13" s="35"/>
      <c r="C13" s="35"/>
      <c r="D13" s="35"/>
      <c r="E13" s="35"/>
      <c r="F13" s="35"/>
      <c r="G13" s="35"/>
      <c r="H13" s="35">
        <f>利润表!B31</f>
        <v>0</v>
      </c>
      <c r="I13" s="35"/>
      <c r="J13" s="35"/>
      <c r="K13" s="46">
        <f>利润表!B28</f>
        <v>1.85558800000023</v>
      </c>
      <c r="L13" s="46">
        <f t="shared" si="1"/>
        <v>1.85558800000023</v>
      </c>
    </row>
    <row r="14" s="19" customFormat="1" customHeight="1" spans="1:12">
      <c r="A14" s="34" t="s">
        <v>190</v>
      </c>
      <c r="B14" s="35">
        <f t="shared" ref="B14:K14" si="4">SUM(B15:B18)</f>
        <v>0</v>
      </c>
      <c r="C14" s="35">
        <f t="shared" si="4"/>
        <v>0</v>
      </c>
      <c r="D14" s="35">
        <f t="shared" si="4"/>
        <v>0</v>
      </c>
      <c r="E14" s="35">
        <f t="shared" si="4"/>
        <v>0</v>
      </c>
      <c r="F14" s="35">
        <f t="shared" si="4"/>
        <v>0</v>
      </c>
      <c r="G14" s="35">
        <f t="shared" si="4"/>
        <v>0</v>
      </c>
      <c r="H14" s="35">
        <f t="shared" si="4"/>
        <v>0</v>
      </c>
      <c r="I14" s="35">
        <f t="shared" si="4"/>
        <v>0</v>
      </c>
      <c r="J14" s="35">
        <f t="shared" si="4"/>
        <v>0</v>
      </c>
      <c r="K14" s="35">
        <f t="shared" si="4"/>
        <v>0</v>
      </c>
      <c r="L14" s="33">
        <f t="shared" si="1"/>
        <v>0</v>
      </c>
    </row>
    <row r="15" s="19" customFormat="1" customHeight="1" spans="1:12">
      <c r="A15" s="36" t="s">
        <v>191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3">
        <f t="shared" si="1"/>
        <v>0</v>
      </c>
    </row>
    <row r="16" s="19" customFormat="1" customHeight="1" spans="1:12">
      <c r="A16" s="36" t="s">
        <v>192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3">
        <f t="shared" si="1"/>
        <v>0</v>
      </c>
    </row>
    <row r="17" s="19" customFormat="1" customHeight="1" spans="1:12">
      <c r="A17" s="36" t="s">
        <v>193</v>
      </c>
      <c r="B17" s="35"/>
      <c r="C17" s="35"/>
      <c r="D17" s="35"/>
      <c r="E17" s="35"/>
      <c r="F17" s="35">
        <f>资产负债表!E39-资产负债表!F39</f>
        <v>0</v>
      </c>
      <c r="G17" s="35"/>
      <c r="H17" s="35"/>
      <c r="I17" s="35"/>
      <c r="J17" s="35"/>
      <c r="K17" s="35"/>
      <c r="L17" s="33">
        <f t="shared" si="1"/>
        <v>0</v>
      </c>
    </row>
    <row r="18" s="19" customFormat="1" customHeight="1" spans="1:12">
      <c r="A18" s="36" t="s">
        <v>194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3">
        <f t="shared" si="1"/>
        <v>0</v>
      </c>
    </row>
    <row r="19" s="19" customFormat="1" customHeight="1" spans="1:12">
      <c r="A19" s="34" t="s">
        <v>195</v>
      </c>
      <c r="B19" s="35">
        <f t="shared" ref="B19:K19" si="5">SUM(B20:B22)</f>
        <v>0</v>
      </c>
      <c r="C19" s="35">
        <f t="shared" si="5"/>
        <v>0</v>
      </c>
      <c r="D19" s="35">
        <f t="shared" si="5"/>
        <v>0</v>
      </c>
      <c r="E19" s="35">
        <f t="shared" si="5"/>
        <v>0</v>
      </c>
      <c r="F19" s="35">
        <f t="shared" si="5"/>
        <v>0</v>
      </c>
      <c r="G19" s="35">
        <f t="shared" si="5"/>
        <v>0</v>
      </c>
      <c r="H19" s="35">
        <f t="shared" si="5"/>
        <v>0</v>
      </c>
      <c r="I19" s="35">
        <f t="shared" si="5"/>
        <v>0</v>
      </c>
      <c r="J19" s="46">
        <f t="shared" si="5"/>
        <v>0.185559000000012</v>
      </c>
      <c r="K19" s="46">
        <f t="shared" si="5"/>
        <v>-0.185559000000012</v>
      </c>
      <c r="L19" s="33">
        <f t="shared" si="1"/>
        <v>0</v>
      </c>
    </row>
    <row r="20" s="19" customFormat="1" customHeight="1" spans="1:12">
      <c r="A20" s="34" t="s">
        <v>196</v>
      </c>
      <c r="B20" s="35"/>
      <c r="C20" s="35"/>
      <c r="D20" s="35"/>
      <c r="E20" s="35"/>
      <c r="F20" s="35"/>
      <c r="G20" s="35"/>
      <c r="H20" s="35"/>
      <c r="I20" s="35"/>
      <c r="J20" s="46">
        <f>资产负债表!E43-资产负债表!F43</f>
        <v>0.185559000000012</v>
      </c>
      <c r="K20" s="46">
        <f>0-J20</f>
        <v>-0.185559000000012</v>
      </c>
      <c r="L20" s="33">
        <f t="shared" si="1"/>
        <v>0</v>
      </c>
    </row>
    <row r="21" s="19" customFormat="1" customHeight="1" spans="1:12">
      <c r="A21" s="34" t="s">
        <v>197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3">
        <f t="shared" si="1"/>
        <v>0</v>
      </c>
    </row>
    <row r="22" s="19" customFormat="1" customHeight="1" spans="1:12">
      <c r="A22" s="34" t="s">
        <v>198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3">
        <f t="shared" si="1"/>
        <v>0</v>
      </c>
    </row>
    <row r="23" s="19" customFormat="1" customHeight="1" spans="1:12">
      <c r="A23" s="34" t="s">
        <v>199</v>
      </c>
      <c r="B23" s="35">
        <f t="shared" ref="B23:K23" si="6">SUM(B24:B29)</f>
        <v>0</v>
      </c>
      <c r="C23" s="35">
        <f t="shared" si="6"/>
        <v>0</v>
      </c>
      <c r="D23" s="35">
        <f t="shared" si="6"/>
        <v>0</v>
      </c>
      <c r="E23" s="35">
        <f t="shared" si="6"/>
        <v>0</v>
      </c>
      <c r="F23" s="35">
        <f t="shared" si="6"/>
        <v>0</v>
      </c>
      <c r="G23" s="35">
        <f t="shared" si="6"/>
        <v>0</v>
      </c>
      <c r="H23" s="35">
        <f t="shared" si="6"/>
        <v>0</v>
      </c>
      <c r="I23" s="35">
        <f t="shared" si="6"/>
        <v>0</v>
      </c>
      <c r="J23" s="35">
        <f t="shared" si="6"/>
        <v>0</v>
      </c>
      <c r="K23" s="35">
        <f t="shared" si="6"/>
        <v>0</v>
      </c>
      <c r="L23" s="33">
        <f t="shared" si="1"/>
        <v>0</v>
      </c>
    </row>
    <row r="24" s="19" customFormat="1" customHeight="1" spans="1:12">
      <c r="A24" s="34" t="s">
        <v>200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3">
        <f t="shared" si="1"/>
        <v>0</v>
      </c>
    </row>
    <row r="25" s="19" customFormat="1" customHeight="1" spans="1:12">
      <c r="A25" s="34" t="s">
        <v>201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3">
        <f t="shared" si="1"/>
        <v>0</v>
      </c>
    </row>
    <row r="26" s="19" customFormat="1" customHeight="1" spans="1:12">
      <c r="A26" s="34" t="s">
        <v>202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3">
        <f t="shared" si="1"/>
        <v>0</v>
      </c>
    </row>
    <row r="27" s="19" customFormat="1" customHeight="1" spans="1:12">
      <c r="A27" s="34" t="s">
        <v>203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3">
        <f t="shared" si="1"/>
        <v>0</v>
      </c>
    </row>
    <row r="28" s="19" customFormat="1" customHeight="1" spans="1:12">
      <c r="A28" s="34" t="s">
        <v>204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3">
        <f t="shared" si="1"/>
        <v>0</v>
      </c>
    </row>
    <row r="29" s="19" customFormat="1" customHeight="1" spans="1:12">
      <c r="A29" s="34" t="s">
        <v>205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3">
        <f t="shared" si="1"/>
        <v>0</v>
      </c>
    </row>
    <row r="30" s="19" customFormat="1" customHeight="1" spans="1:12">
      <c r="A30" s="34" t="s">
        <v>206</v>
      </c>
      <c r="B30" s="35">
        <f t="shared" ref="B30:K30" si="7">B31-B32</f>
        <v>0</v>
      </c>
      <c r="C30" s="35">
        <f t="shared" si="7"/>
        <v>0</v>
      </c>
      <c r="D30" s="35">
        <f t="shared" si="7"/>
        <v>0</v>
      </c>
      <c r="E30" s="35">
        <f t="shared" si="7"/>
        <v>0</v>
      </c>
      <c r="F30" s="35">
        <f t="shared" si="7"/>
        <v>0</v>
      </c>
      <c r="G30" s="35">
        <f t="shared" si="7"/>
        <v>0</v>
      </c>
      <c r="H30" s="35">
        <f t="shared" si="7"/>
        <v>0</v>
      </c>
      <c r="I30" s="35">
        <f t="shared" si="7"/>
        <v>0</v>
      </c>
      <c r="J30" s="35">
        <f t="shared" si="7"/>
        <v>0</v>
      </c>
      <c r="K30" s="35">
        <f t="shared" si="7"/>
        <v>0</v>
      </c>
      <c r="L30" s="33">
        <f t="shared" si="1"/>
        <v>0</v>
      </c>
    </row>
    <row r="31" s="19" customFormat="1" customHeight="1" spans="1:12">
      <c r="A31" s="34" t="s">
        <v>207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3">
        <f t="shared" si="1"/>
        <v>0</v>
      </c>
    </row>
    <row r="32" s="19" customFormat="1" customHeight="1" spans="1:12">
      <c r="A32" s="34" t="s">
        <v>208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3">
        <f t="shared" si="1"/>
        <v>0</v>
      </c>
    </row>
    <row r="33" s="19" customFormat="1" customHeight="1" spans="1:12">
      <c r="A33" s="34" t="s">
        <v>209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3">
        <f t="shared" si="1"/>
        <v>0</v>
      </c>
    </row>
    <row r="34" s="19" customFormat="1" customHeight="1" spans="1:12">
      <c r="A34" s="31" t="s">
        <v>210</v>
      </c>
      <c r="B34" s="32">
        <f t="shared" ref="B34:K34" si="8">B11+B12</f>
        <v>5278.639452</v>
      </c>
      <c r="C34" s="33">
        <f t="shared" si="8"/>
        <v>0</v>
      </c>
      <c r="D34" s="33">
        <f t="shared" si="8"/>
        <v>0</v>
      </c>
      <c r="E34" s="33">
        <f t="shared" si="8"/>
        <v>0</v>
      </c>
      <c r="F34" s="33">
        <f t="shared" si="8"/>
        <v>0</v>
      </c>
      <c r="G34" s="33">
        <f t="shared" si="8"/>
        <v>0</v>
      </c>
      <c r="H34" s="33">
        <f t="shared" si="8"/>
        <v>0</v>
      </c>
      <c r="I34" s="33">
        <f t="shared" si="8"/>
        <v>0</v>
      </c>
      <c r="J34" s="32">
        <f t="shared" si="8"/>
        <v>756.937103</v>
      </c>
      <c r="K34" s="32">
        <f t="shared" si="8"/>
        <v>6882.271466</v>
      </c>
      <c r="L34" s="32">
        <f t="shared" si="1"/>
        <v>12917.848021</v>
      </c>
    </row>
    <row r="35" s="19" customFormat="1" customHeight="1" spans="1:12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ht="39" customHeight="1" spans="1:12">
      <c r="A36" s="39" t="s">
        <v>211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customHeight="1" spans="1:12">
      <c r="A37" s="25" t="s">
        <v>170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customHeight="1" spans="1:12">
      <c r="A38" s="6" t="str">
        <f>资产负债表!A3</f>
        <v>单位：安徽汽车工业技师学院</v>
      </c>
      <c r="E38" s="27"/>
      <c r="F38" s="27"/>
      <c r="G38" s="27"/>
      <c r="L38" s="44" t="s">
        <v>3</v>
      </c>
    </row>
    <row r="39" customHeight="1" spans="1:12">
      <c r="A39" s="41" t="s">
        <v>171</v>
      </c>
      <c r="B39" s="42" t="s">
        <v>85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</row>
    <row r="40" customHeight="1" spans="1:12">
      <c r="A40" s="41"/>
      <c r="B40" s="43" t="s">
        <v>172</v>
      </c>
      <c r="C40" s="43" t="s">
        <v>173</v>
      </c>
      <c r="D40" s="43"/>
      <c r="E40" s="43"/>
      <c r="F40" s="43" t="s">
        <v>174</v>
      </c>
      <c r="G40" s="43" t="s">
        <v>175</v>
      </c>
      <c r="H40" s="43" t="s">
        <v>176</v>
      </c>
      <c r="I40" s="43" t="s">
        <v>177</v>
      </c>
      <c r="J40" s="43" t="s">
        <v>178</v>
      </c>
      <c r="K40" s="43" t="s">
        <v>179</v>
      </c>
      <c r="L40" s="47" t="s">
        <v>78</v>
      </c>
    </row>
    <row r="41" s="18" customFormat="1" customHeight="1" spans="1:12">
      <c r="A41" s="41" t="s">
        <v>171</v>
      </c>
      <c r="B41" s="43"/>
      <c r="C41" s="43" t="s">
        <v>180</v>
      </c>
      <c r="D41" s="43" t="s">
        <v>181</v>
      </c>
      <c r="E41" s="43" t="s">
        <v>182</v>
      </c>
      <c r="F41" s="43"/>
      <c r="G41" s="43"/>
      <c r="H41" s="43"/>
      <c r="I41" s="43"/>
      <c r="J41" s="43"/>
      <c r="K41" s="43"/>
      <c r="L41" s="47"/>
    </row>
    <row r="42" s="20" customFormat="1" customHeight="1" spans="1:12">
      <c r="A42" s="31" t="s">
        <v>183</v>
      </c>
      <c r="B42" s="32">
        <f>52786394.52/10000</f>
        <v>5278.639452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2">
        <f>7563947.58/10000</f>
        <v>756.394758</v>
      </c>
      <c r="K42" s="32">
        <f>68773903.65/10000</f>
        <v>6877.390365</v>
      </c>
      <c r="L42" s="32">
        <f t="shared" ref="L42:L69" si="9">SUM(B42:F42)-G42+SUM(H42:K42)</f>
        <v>12912.424575</v>
      </c>
    </row>
    <row r="43" s="19" customFormat="1" customHeight="1" spans="1:12">
      <c r="A43" s="34" t="s">
        <v>184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>
        <f t="shared" si="9"/>
        <v>0</v>
      </c>
    </row>
    <row r="44" s="19" customFormat="1" customHeight="1" spans="1:12">
      <c r="A44" s="34" t="s">
        <v>212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>
        <f t="shared" si="9"/>
        <v>0</v>
      </c>
    </row>
    <row r="45" s="19" customFormat="1" customHeight="1" spans="1:12">
      <c r="A45" s="34" t="s">
        <v>186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>
        <f t="shared" si="9"/>
        <v>0</v>
      </c>
    </row>
    <row r="46" s="20" customFormat="1" customHeight="1" spans="1:12">
      <c r="A46" s="31" t="s">
        <v>187</v>
      </c>
      <c r="B46" s="32">
        <f t="shared" ref="B46:K46" si="10">SUM(B42:B45)</f>
        <v>5278.639452</v>
      </c>
      <c r="C46" s="33">
        <f t="shared" si="10"/>
        <v>0</v>
      </c>
      <c r="D46" s="33">
        <f t="shared" si="10"/>
        <v>0</v>
      </c>
      <c r="E46" s="33">
        <f t="shared" si="10"/>
        <v>0</v>
      </c>
      <c r="F46" s="33">
        <f t="shared" si="10"/>
        <v>0</v>
      </c>
      <c r="G46" s="33">
        <f t="shared" si="10"/>
        <v>0</v>
      </c>
      <c r="H46" s="33">
        <f t="shared" si="10"/>
        <v>0</v>
      </c>
      <c r="I46" s="33">
        <f t="shared" si="10"/>
        <v>0</v>
      </c>
      <c r="J46" s="32">
        <f t="shared" si="10"/>
        <v>756.394758</v>
      </c>
      <c r="K46" s="32">
        <f t="shared" si="10"/>
        <v>6877.390365</v>
      </c>
      <c r="L46" s="32">
        <f t="shared" si="9"/>
        <v>12912.424575</v>
      </c>
    </row>
    <row r="47" s="19" customFormat="1" customHeight="1" spans="1:12">
      <c r="A47" s="31" t="s">
        <v>188</v>
      </c>
      <c r="B47" s="33">
        <f t="shared" ref="B47:K47" si="11">B48+B49+B54+B58+B65+B68</f>
        <v>0</v>
      </c>
      <c r="C47" s="33">
        <f t="shared" si="11"/>
        <v>0</v>
      </c>
      <c r="D47" s="33">
        <f t="shared" si="11"/>
        <v>0</v>
      </c>
      <c r="E47" s="33">
        <f t="shared" si="11"/>
        <v>0</v>
      </c>
      <c r="F47" s="33">
        <f t="shared" si="11"/>
        <v>0</v>
      </c>
      <c r="G47" s="33">
        <f t="shared" si="11"/>
        <v>0</v>
      </c>
      <c r="H47" s="33">
        <f t="shared" si="11"/>
        <v>0</v>
      </c>
      <c r="I47" s="33">
        <f t="shared" si="11"/>
        <v>0</v>
      </c>
      <c r="J47" s="46">
        <f t="shared" si="11"/>
        <v>0.356786000000034</v>
      </c>
      <c r="K47" s="46">
        <f t="shared" si="11"/>
        <v>3.21107199999982</v>
      </c>
      <c r="L47" s="46">
        <f t="shared" si="9"/>
        <v>3.56785799999985</v>
      </c>
    </row>
    <row r="48" s="19" customFormat="1" customHeight="1" spans="1:12">
      <c r="A48" s="34" t="s">
        <v>189</v>
      </c>
      <c r="B48" s="35"/>
      <c r="C48" s="35"/>
      <c r="D48" s="35"/>
      <c r="E48" s="35"/>
      <c r="F48" s="35"/>
      <c r="G48" s="35"/>
      <c r="H48" s="35">
        <f>利润表!C31</f>
        <v>0</v>
      </c>
      <c r="I48" s="35"/>
      <c r="J48" s="35"/>
      <c r="K48" s="46">
        <f>利润表!C28</f>
        <v>3.56785799999985</v>
      </c>
      <c r="L48" s="46">
        <f t="shared" si="9"/>
        <v>3.56785799999985</v>
      </c>
    </row>
    <row r="49" s="19" customFormat="1" customHeight="1" spans="1:12">
      <c r="A49" s="34" t="s">
        <v>190</v>
      </c>
      <c r="B49" s="35">
        <f t="shared" ref="B49:K49" si="12">SUM(B50:B53)</f>
        <v>0</v>
      </c>
      <c r="C49" s="35">
        <f t="shared" si="12"/>
        <v>0</v>
      </c>
      <c r="D49" s="35">
        <f t="shared" si="12"/>
        <v>0</v>
      </c>
      <c r="E49" s="35">
        <f t="shared" si="12"/>
        <v>0</v>
      </c>
      <c r="F49" s="35">
        <f t="shared" si="12"/>
        <v>0</v>
      </c>
      <c r="G49" s="35">
        <f t="shared" si="12"/>
        <v>0</v>
      </c>
      <c r="H49" s="35">
        <f t="shared" si="12"/>
        <v>0</v>
      </c>
      <c r="I49" s="35">
        <f t="shared" si="12"/>
        <v>0</v>
      </c>
      <c r="J49" s="35">
        <f t="shared" si="12"/>
        <v>0</v>
      </c>
      <c r="K49" s="35">
        <f t="shared" si="12"/>
        <v>0</v>
      </c>
      <c r="L49" s="35">
        <f t="shared" si="9"/>
        <v>0</v>
      </c>
    </row>
    <row r="50" s="19" customFormat="1" customHeight="1" spans="1:12">
      <c r="A50" s="36" t="s">
        <v>191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>
        <f t="shared" si="9"/>
        <v>0</v>
      </c>
    </row>
    <row r="51" s="19" customFormat="1" customHeight="1" spans="1:12">
      <c r="A51" s="36" t="s">
        <v>192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>
        <f t="shared" si="9"/>
        <v>0</v>
      </c>
    </row>
    <row r="52" s="19" customFormat="1" customHeight="1" spans="1:12">
      <c r="A52" s="36" t="s">
        <v>193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>
        <f t="shared" si="9"/>
        <v>0</v>
      </c>
    </row>
    <row r="53" s="19" customFormat="1" customHeight="1" spans="1:12">
      <c r="A53" s="36" t="s">
        <v>194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>
        <f t="shared" si="9"/>
        <v>0</v>
      </c>
    </row>
    <row r="54" s="19" customFormat="1" customHeight="1" spans="1:12">
      <c r="A54" s="34" t="s">
        <v>195</v>
      </c>
      <c r="B54" s="35">
        <f t="shared" ref="B54:K54" si="13">SUM(B55:B57)</f>
        <v>0</v>
      </c>
      <c r="C54" s="35">
        <f t="shared" si="13"/>
        <v>0</v>
      </c>
      <c r="D54" s="35">
        <f t="shared" si="13"/>
        <v>0</v>
      </c>
      <c r="E54" s="35">
        <f t="shared" si="13"/>
        <v>0</v>
      </c>
      <c r="F54" s="35">
        <f t="shared" si="13"/>
        <v>0</v>
      </c>
      <c r="G54" s="35">
        <f t="shared" si="13"/>
        <v>0</v>
      </c>
      <c r="H54" s="35">
        <f t="shared" si="13"/>
        <v>0</v>
      </c>
      <c r="I54" s="35">
        <f t="shared" si="13"/>
        <v>0</v>
      </c>
      <c r="J54" s="46">
        <f t="shared" si="13"/>
        <v>0.356786000000034</v>
      </c>
      <c r="K54" s="46">
        <f t="shared" si="13"/>
        <v>-0.356786000000034</v>
      </c>
      <c r="L54" s="35">
        <f t="shared" si="9"/>
        <v>0</v>
      </c>
    </row>
    <row r="55" s="19" customFormat="1" customHeight="1" spans="1:12">
      <c r="A55" s="34" t="s">
        <v>196</v>
      </c>
      <c r="B55" s="35"/>
      <c r="C55" s="35"/>
      <c r="D55" s="35"/>
      <c r="E55" s="35"/>
      <c r="F55" s="35"/>
      <c r="G55" s="35"/>
      <c r="H55" s="35"/>
      <c r="I55" s="35"/>
      <c r="J55" s="46">
        <f>3567.86000000034/10000</f>
        <v>0.356786000000034</v>
      </c>
      <c r="K55" s="46">
        <f>0-J55</f>
        <v>-0.356786000000034</v>
      </c>
      <c r="L55" s="35">
        <f t="shared" si="9"/>
        <v>0</v>
      </c>
    </row>
    <row r="56" s="19" customFormat="1" customHeight="1" spans="1:12">
      <c r="A56" s="34" t="s">
        <v>197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>
        <f t="shared" si="9"/>
        <v>0</v>
      </c>
    </row>
    <row r="57" s="19" customFormat="1" customHeight="1" spans="1:12">
      <c r="A57" s="34" t="s">
        <v>198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>
        <f t="shared" si="9"/>
        <v>0</v>
      </c>
    </row>
    <row r="58" s="19" customFormat="1" customHeight="1" spans="1:12">
      <c r="A58" s="34" t="s">
        <v>199</v>
      </c>
      <c r="B58" s="35">
        <f t="shared" ref="B58:K58" si="14">SUM(B59:B64)</f>
        <v>0</v>
      </c>
      <c r="C58" s="35">
        <f t="shared" si="14"/>
        <v>0</v>
      </c>
      <c r="D58" s="35">
        <f t="shared" si="14"/>
        <v>0</v>
      </c>
      <c r="E58" s="35">
        <f t="shared" si="14"/>
        <v>0</v>
      </c>
      <c r="F58" s="35">
        <f t="shared" si="14"/>
        <v>0</v>
      </c>
      <c r="G58" s="35">
        <f t="shared" si="14"/>
        <v>0</v>
      </c>
      <c r="H58" s="35">
        <f t="shared" si="14"/>
        <v>0</v>
      </c>
      <c r="I58" s="35">
        <f t="shared" si="14"/>
        <v>0</v>
      </c>
      <c r="J58" s="35">
        <f t="shared" si="14"/>
        <v>0</v>
      </c>
      <c r="K58" s="35">
        <f t="shared" si="14"/>
        <v>0</v>
      </c>
      <c r="L58" s="35">
        <f t="shared" si="9"/>
        <v>0</v>
      </c>
    </row>
    <row r="59" s="19" customFormat="1" customHeight="1" spans="1:12">
      <c r="A59" s="34" t="s">
        <v>200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>
        <f t="shared" si="9"/>
        <v>0</v>
      </c>
    </row>
    <row r="60" s="19" customFormat="1" customHeight="1" spans="1:12">
      <c r="A60" s="34" t="s">
        <v>201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>
        <f t="shared" si="9"/>
        <v>0</v>
      </c>
    </row>
    <row r="61" s="19" customFormat="1" customHeight="1" spans="1:12">
      <c r="A61" s="34" t="s">
        <v>202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>
        <f t="shared" si="9"/>
        <v>0</v>
      </c>
    </row>
    <row r="62" s="19" customFormat="1" customHeight="1" spans="1:12">
      <c r="A62" s="34" t="s">
        <v>203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>
        <f t="shared" si="9"/>
        <v>0</v>
      </c>
    </row>
    <row r="63" s="19" customFormat="1" customHeight="1" spans="1:12">
      <c r="A63" s="34" t="s">
        <v>204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>
        <f t="shared" si="9"/>
        <v>0</v>
      </c>
    </row>
    <row r="64" s="19" customFormat="1" customHeight="1" spans="1:12">
      <c r="A64" s="34" t="s">
        <v>205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>
        <f t="shared" si="9"/>
        <v>0</v>
      </c>
    </row>
    <row r="65" s="19" customFormat="1" customHeight="1" spans="1:12">
      <c r="A65" s="34" t="s">
        <v>206</v>
      </c>
      <c r="B65" s="35">
        <f t="shared" ref="B65:K65" si="15">B66-B67</f>
        <v>0</v>
      </c>
      <c r="C65" s="35">
        <f t="shared" si="15"/>
        <v>0</v>
      </c>
      <c r="D65" s="35">
        <f t="shared" si="15"/>
        <v>0</v>
      </c>
      <c r="E65" s="35">
        <f t="shared" si="15"/>
        <v>0</v>
      </c>
      <c r="F65" s="35">
        <f t="shared" si="15"/>
        <v>0</v>
      </c>
      <c r="G65" s="35">
        <f t="shared" si="15"/>
        <v>0</v>
      </c>
      <c r="H65" s="35">
        <f t="shared" si="15"/>
        <v>0</v>
      </c>
      <c r="I65" s="35">
        <f t="shared" si="15"/>
        <v>0</v>
      </c>
      <c r="J65" s="35">
        <f t="shared" si="15"/>
        <v>0</v>
      </c>
      <c r="K65" s="35">
        <f t="shared" si="15"/>
        <v>0</v>
      </c>
      <c r="L65" s="35">
        <f t="shared" si="9"/>
        <v>0</v>
      </c>
    </row>
    <row r="66" s="19" customFormat="1" customHeight="1" spans="1:12">
      <c r="A66" s="34" t="s">
        <v>207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>
        <f t="shared" si="9"/>
        <v>0</v>
      </c>
    </row>
    <row r="67" s="19" customFormat="1" customHeight="1" spans="1:12">
      <c r="A67" s="34" t="s">
        <v>208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>
        <f t="shared" si="9"/>
        <v>0</v>
      </c>
    </row>
    <row r="68" s="19" customFormat="1" customHeight="1" spans="1:12">
      <c r="A68" s="34" t="s">
        <v>209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>
        <f t="shared" si="9"/>
        <v>0</v>
      </c>
    </row>
    <row r="69" s="19" customFormat="1" customHeight="1" spans="1:12">
      <c r="A69" s="31" t="s">
        <v>210</v>
      </c>
      <c r="B69" s="32">
        <f t="shared" ref="B69:K69" si="16">B46+B47</f>
        <v>5278.639452</v>
      </c>
      <c r="C69" s="33">
        <f t="shared" si="16"/>
        <v>0</v>
      </c>
      <c r="D69" s="33">
        <f t="shared" si="16"/>
        <v>0</v>
      </c>
      <c r="E69" s="33">
        <f t="shared" si="16"/>
        <v>0</v>
      </c>
      <c r="F69" s="33">
        <f t="shared" si="16"/>
        <v>0</v>
      </c>
      <c r="G69" s="33">
        <f t="shared" si="16"/>
        <v>0</v>
      </c>
      <c r="H69" s="33">
        <f t="shared" si="16"/>
        <v>0</v>
      </c>
      <c r="I69" s="33">
        <f t="shared" si="16"/>
        <v>0</v>
      </c>
      <c r="J69" s="32">
        <f t="shared" si="16"/>
        <v>756.751544</v>
      </c>
      <c r="K69" s="32">
        <f t="shared" si="16"/>
        <v>6880.601437</v>
      </c>
      <c r="L69" s="32">
        <f t="shared" si="9"/>
        <v>12915.992433</v>
      </c>
    </row>
  </sheetData>
  <mergeCells count="26">
    <mergeCell ref="A1:L1"/>
    <mergeCell ref="A2:L2"/>
    <mergeCell ref="B4:L4"/>
    <mergeCell ref="C5:E5"/>
    <mergeCell ref="A36:L36"/>
    <mergeCell ref="A37:L37"/>
    <mergeCell ref="B39:L39"/>
    <mergeCell ref="C40:E40"/>
    <mergeCell ref="A4:A6"/>
    <mergeCell ref="A39:A41"/>
    <mergeCell ref="B5:B6"/>
    <mergeCell ref="B40:B41"/>
    <mergeCell ref="F5:F6"/>
    <mergeCell ref="F40:F41"/>
    <mergeCell ref="G5:G6"/>
    <mergeCell ref="G40:G41"/>
    <mergeCell ref="H5:H6"/>
    <mergeCell ref="H40:H41"/>
    <mergeCell ref="I5:I6"/>
    <mergeCell ref="I40:I41"/>
    <mergeCell ref="J5:J6"/>
    <mergeCell ref="J40:J41"/>
    <mergeCell ref="K5:K6"/>
    <mergeCell ref="K40:K41"/>
    <mergeCell ref="L5:L6"/>
    <mergeCell ref="L40:L41"/>
  </mergeCells>
  <printOptions horizontalCentered="1"/>
  <pageMargins left="0.471527777777778" right="0.590277777777778" top="0.511805555555556" bottom="0.393055555555556" header="0.313888888888889" footer="0.313888888888889"/>
  <pageSetup paperSize="9" scale="61" orientation="landscape"/>
  <headerFooter alignWithMargins="0">
    <evenFooter>&amp;C8-2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7"/>
  <sheetViews>
    <sheetView tabSelected="1" workbookViewId="0">
      <selection activeCell="E6" sqref="E6"/>
    </sheetView>
  </sheetViews>
  <sheetFormatPr defaultColWidth="9" defaultRowHeight="14.25" outlineLevelCol="4"/>
  <cols>
    <col min="1" max="1" width="30.5" style="1" customWidth="1"/>
    <col min="2" max="3" width="26.375" style="1" customWidth="1"/>
    <col min="4" max="16374" width="9" style="1"/>
  </cols>
  <sheetData>
    <row r="1" s="1" customFormat="1" ht="72" customHeight="1" spans="1:3">
      <c r="A1" s="4" t="s">
        <v>213</v>
      </c>
      <c r="B1" s="4"/>
      <c r="C1" s="4"/>
    </row>
    <row r="2" s="1" customFormat="1" ht="23" customHeight="1" spans="1:4">
      <c r="A2" s="5" t="s">
        <v>214</v>
      </c>
      <c r="B2" s="5"/>
      <c r="C2" s="5"/>
      <c r="D2" s="5"/>
    </row>
    <row r="3" s="1" customFormat="1" ht="23" customHeight="1" spans="1:4">
      <c r="A3" s="6" t="s">
        <v>2</v>
      </c>
      <c r="B3" s="7"/>
      <c r="C3" s="8" t="s">
        <v>3</v>
      </c>
      <c r="D3" s="9"/>
    </row>
    <row r="4" s="2" customFormat="1" ht="31" customHeight="1" spans="1:3">
      <c r="A4" s="10" t="s">
        <v>171</v>
      </c>
      <c r="B4" s="10" t="s">
        <v>215</v>
      </c>
      <c r="C4" s="10" t="s">
        <v>216</v>
      </c>
    </row>
    <row r="5" s="2" customFormat="1" ht="31" customHeight="1" spans="1:3">
      <c r="A5" s="11" t="s">
        <v>217</v>
      </c>
      <c r="B5" s="12">
        <v>0</v>
      </c>
      <c r="C5" s="12">
        <v>0</v>
      </c>
    </row>
    <row r="6" s="2" customFormat="1" ht="31" customHeight="1" spans="1:3">
      <c r="A6" s="11" t="s">
        <v>218</v>
      </c>
      <c r="B6" s="12">
        <f>[2]技师明细!$B$17</f>
        <v>1</v>
      </c>
      <c r="C6" s="13">
        <f>[2]技师明细!$O$17</f>
        <v>0.4498</v>
      </c>
    </row>
    <row r="7" s="2" customFormat="1" ht="31" customHeight="1" spans="1:3">
      <c r="A7" s="11" t="s">
        <v>219</v>
      </c>
      <c r="B7" s="12">
        <f>B8+B9</f>
        <v>3.2</v>
      </c>
      <c r="C7" s="13">
        <f>C8+C9</f>
        <v>3.145745</v>
      </c>
    </row>
    <row r="8" s="2" customFormat="1" ht="31" customHeight="1" spans="1:3">
      <c r="A8" s="11" t="s">
        <v>220</v>
      </c>
      <c r="B8" s="12">
        <f>[2]技师明细!$B$21</f>
        <v>3.2</v>
      </c>
      <c r="C8" s="13">
        <f>[2]技师明细!$O$21</f>
        <v>3.145745</v>
      </c>
    </row>
    <row r="9" s="2" customFormat="1" ht="31" customHeight="1" spans="1:3">
      <c r="A9" s="11" t="s">
        <v>221</v>
      </c>
      <c r="B9" s="12">
        <v>0</v>
      </c>
      <c r="C9" s="12">
        <v>0</v>
      </c>
    </row>
    <row r="10" s="3" customFormat="1" ht="31" customHeight="1" spans="1:3">
      <c r="A10" s="10" t="s">
        <v>222</v>
      </c>
      <c r="B10" s="10">
        <f>B5+B6+B7</f>
        <v>4.2</v>
      </c>
      <c r="C10" s="14">
        <f>C5+C6+C7</f>
        <v>3.595545</v>
      </c>
    </row>
    <row r="11" s="1" customFormat="1"/>
    <row r="12" s="1" customFormat="1"/>
    <row r="13" s="1" customFormat="1"/>
    <row r="14" s="1" customFormat="1"/>
    <row r="15" s="1" customFormat="1" spans="1:1">
      <c r="A15" s="15"/>
    </row>
    <row r="16" s="1" customFormat="1" ht="18.75" spans="1:5">
      <c r="A16" s="15"/>
      <c r="D16" s="16" t="s">
        <v>223</v>
      </c>
      <c r="E16" s="17"/>
    </row>
    <row r="17" s="1" customFormat="1" spans="1:1">
      <c r="A17" s="15"/>
    </row>
    <row r="18" s="1" customFormat="1" spans="1:1">
      <c r="A18" s="15"/>
    </row>
    <row r="19" s="1" customFormat="1" spans="1:1">
      <c r="A19" s="15"/>
    </row>
    <row r="20" s="1" customFormat="1" spans="1:1">
      <c r="A20" s="15"/>
    </row>
    <row r="21" s="1" customFormat="1" spans="1:1">
      <c r="A21" s="15"/>
    </row>
    <row r="22" s="1" customFormat="1" spans="1:1">
      <c r="A22" s="15"/>
    </row>
    <row r="23" s="1" customFormat="1" spans="1:1">
      <c r="A23" s="15"/>
    </row>
    <row r="24" s="1" customFormat="1" spans="1:1">
      <c r="A24" s="15"/>
    </row>
    <row r="25" s="1" customFormat="1" spans="1:1">
      <c r="A25" s="15"/>
    </row>
    <row r="26" s="1" customFormat="1" spans="1:1">
      <c r="A26" s="15"/>
    </row>
    <row r="27" s="1" customFormat="1" spans="1:1">
      <c r="A27" s="15"/>
    </row>
    <row r="28" s="1" customFormat="1" spans="1:1">
      <c r="A28" s="15"/>
    </row>
    <row r="29" s="1" customFormat="1" spans="1:1">
      <c r="A29" s="15"/>
    </row>
    <row r="30" s="1" customFormat="1" spans="1:1">
      <c r="A30" s="15"/>
    </row>
    <row r="31" s="1" customFormat="1" spans="1:1">
      <c r="A31" s="15"/>
    </row>
    <row r="32" s="1" customFormat="1" spans="1:1">
      <c r="A32" s="15"/>
    </row>
    <row r="33" s="1" customFormat="1" spans="1:1">
      <c r="A33" s="15"/>
    </row>
    <row r="34" s="1" customFormat="1" spans="1:1">
      <c r="A34" s="15"/>
    </row>
    <row r="35" s="1" customFormat="1" spans="1:1">
      <c r="A35" s="15"/>
    </row>
    <row r="36" s="1" customFormat="1" spans="1:1">
      <c r="A36" s="15"/>
    </row>
    <row r="37" s="1" customFormat="1" spans="1:1">
      <c r="A37" s="15"/>
    </row>
    <row r="38" s="1" customFormat="1" spans="1:1">
      <c r="A38" s="15"/>
    </row>
    <row r="39" s="1" customFormat="1" spans="1:1">
      <c r="A39" s="15"/>
    </row>
    <row r="40" s="1" customFormat="1" spans="1:1">
      <c r="A40" s="15"/>
    </row>
    <row r="41" s="1" customFormat="1" spans="1:1">
      <c r="A41" s="15"/>
    </row>
    <row r="42" s="1" customFormat="1" spans="1:1">
      <c r="A42" s="15"/>
    </row>
    <row r="43" s="1" customFormat="1" spans="1:1">
      <c r="A43" s="15"/>
    </row>
    <row r="44" s="1" customFormat="1" spans="1:1">
      <c r="A44" s="15"/>
    </row>
    <row r="45" s="1" customFormat="1" spans="1:1">
      <c r="A45" s="15"/>
    </row>
    <row r="46" s="1" customFormat="1" spans="1:1">
      <c r="A46" s="15"/>
    </row>
    <row r="47" s="1" customFormat="1" spans="1:1">
      <c r="A47" s="15"/>
    </row>
    <row r="48" s="1" customFormat="1" spans="1:1">
      <c r="A48" s="15"/>
    </row>
    <row r="49" s="1" customFormat="1" spans="1:1">
      <c r="A49" s="15"/>
    </row>
    <row r="50" s="1" customFormat="1" spans="1:1">
      <c r="A50" s="15"/>
    </row>
    <row r="51" s="1" customFormat="1" spans="1:1">
      <c r="A51" s="15"/>
    </row>
    <row r="52" s="1" customFormat="1" spans="1:1">
      <c r="A52" s="15"/>
    </row>
    <row r="53" s="1" customFormat="1" spans="1:1">
      <c r="A53" s="15"/>
    </row>
    <row r="54" s="1" customFormat="1" spans="1:1">
      <c r="A54" s="15"/>
    </row>
    <row r="55" s="1" customFormat="1" spans="1:1">
      <c r="A55" s="15"/>
    </row>
    <row r="56" s="1" customFormat="1" spans="1:1">
      <c r="A56" s="15"/>
    </row>
    <row r="57" s="1" customFormat="1" spans="1:1">
      <c r="A57" s="15"/>
    </row>
    <row r="58" s="1" customFormat="1" spans="1:1">
      <c r="A58" s="15"/>
    </row>
    <row r="59" s="1" customFormat="1" spans="1:1">
      <c r="A59" s="15"/>
    </row>
    <row r="60" s="1" customFormat="1" spans="1:1">
      <c r="A60" s="15"/>
    </row>
    <row r="61" s="1" customFormat="1" spans="1:1">
      <c r="A61" s="15"/>
    </row>
    <row r="62" s="1" customFormat="1" spans="1:1">
      <c r="A62" s="15"/>
    </row>
    <row r="63" s="1" customFormat="1" spans="1:1">
      <c r="A63" s="15"/>
    </row>
    <row r="64" s="1" customFormat="1" spans="1:1">
      <c r="A64" s="15"/>
    </row>
    <row r="65" s="1" customFormat="1" spans="1:1">
      <c r="A65" s="15"/>
    </row>
    <row r="66" s="1" customFormat="1" spans="1:1">
      <c r="A66" s="15"/>
    </row>
    <row r="67" s="1" customFormat="1" spans="1:1">
      <c r="A67" s="15"/>
    </row>
    <row r="68" s="1" customFormat="1" spans="1:1">
      <c r="A68" s="15"/>
    </row>
    <row r="69" s="1" customFormat="1" spans="1:1">
      <c r="A69" s="15"/>
    </row>
    <row r="70" s="1" customFormat="1" spans="1:1">
      <c r="A70" s="15"/>
    </row>
    <row r="71" s="1" customFormat="1" spans="1:1">
      <c r="A71" s="15"/>
    </row>
    <row r="72" s="1" customFormat="1" spans="1:1">
      <c r="A72" s="15"/>
    </row>
    <row r="73" s="1" customFormat="1" spans="1:1">
      <c r="A73" s="15"/>
    </row>
    <row r="74" s="1" customFormat="1" spans="1:1">
      <c r="A74" s="15"/>
    </row>
    <row r="75" s="1" customFormat="1" spans="1:1">
      <c r="A75" s="15"/>
    </row>
    <row r="76" s="1" customFormat="1" spans="1:1">
      <c r="A76" s="15"/>
    </row>
    <row r="77" s="1" customFormat="1" spans="1:1">
      <c r="A77" s="15"/>
    </row>
    <row r="78" s="1" customFormat="1" spans="1:1">
      <c r="A78" s="15"/>
    </row>
    <row r="79" s="1" customFormat="1" spans="1:1">
      <c r="A79" s="15"/>
    </row>
    <row r="80" s="1" customFormat="1" spans="1:1">
      <c r="A80" s="15"/>
    </row>
    <row r="81" s="1" customFormat="1" spans="1:1">
      <c r="A81" s="15"/>
    </row>
    <row r="82" s="1" customFormat="1" spans="1:1">
      <c r="A82" s="15"/>
    </row>
    <row r="83" s="1" customFormat="1" spans="1:1">
      <c r="A83" s="15"/>
    </row>
    <row r="84" s="1" customFormat="1" spans="1:1">
      <c r="A84" s="15"/>
    </row>
    <row r="85" s="1" customFormat="1" spans="1:1">
      <c r="A85" s="15"/>
    </row>
    <row r="86" s="1" customFormat="1" spans="1:1">
      <c r="A86" s="15"/>
    </row>
    <row r="87" s="1" customFormat="1" spans="1:1">
      <c r="A87" s="15"/>
    </row>
  </sheetData>
  <mergeCells count="2">
    <mergeCell ref="A1:C1"/>
    <mergeCell ref="A2:C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资产负债表</vt:lpstr>
      <vt:lpstr>利润表</vt:lpstr>
      <vt:lpstr>现金流量表</vt:lpstr>
      <vt:lpstr>所有者权益变动表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xiangyan</dc:creator>
  <cp:lastModifiedBy>xiangyan</cp:lastModifiedBy>
  <dcterms:created xsi:type="dcterms:W3CDTF">2024-02-02T06:39:00Z</dcterms:created>
  <cp:lastPrinted>2024-04-27T05:47:00Z</cp:lastPrinted>
  <dcterms:modified xsi:type="dcterms:W3CDTF">2025-09-15T09:22:37Z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