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45" tabRatio="838"/>
  </bookViews>
  <sheets>
    <sheet name="资产负债表" sheetId="1" r:id="rId1"/>
    <sheet name="利润表 " sheetId="2" r:id="rId2"/>
    <sheet name="现金流量表 " sheetId="3" r:id="rId3"/>
    <sheet name="所有者权益变动表 " sheetId="4" r:id="rId4"/>
    <sheet name="三公经费" sheetId="5" r:id="rId5"/>
  </sheets>
  <externalReferences>
    <externalReference r:id="rId6"/>
    <externalReference r:id="rId7"/>
  </externalReferences>
  <definedNames>
    <definedName name="_xlnm._FilterDatabase" localSheetId="0" hidden="1">资产负债表!$A$4:$F$48</definedName>
    <definedName name="_xlnm._FilterDatabase" localSheetId="1" hidden="1">'利润表 '!$A$4:$C$59</definedName>
    <definedName name="_xlnm._FilterDatabase" localSheetId="2" hidden="1">'现金流量表 '!$A$4:$D$44</definedName>
    <definedName name="_xlnm._FilterDatabase" localSheetId="3" hidden="1">'所有者权益变动表 '!$A$7:$N$36</definedName>
    <definedName name="_xlnm.Print_Area" localSheetId="1">'利润表 '!$A$1:$C$59</definedName>
    <definedName name="_xlnm.Print_Area" localSheetId="3">'所有者权益变动表 '!$A$1:$N$73</definedName>
    <definedName name="_xlnm.Print_Area" localSheetId="2">'现金流量表 '!$A$1:$C$44</definedName>
    <definedName name="_xlnm.Print_Area" localSheetId="0">资产负债表!$A$1:$F$48</definedName>
    <definedName name="_xlnm.Print_Area">#REF!</definedName>
    <definedName name="Print_Area_MI">#REF!</definedName>
    <definedName name="_xlnm.Print_Titles">#REF!,#REF!</definedName>
    <definedName name="전" localSheetId="1">#REF!</definedName>
    <definedName name="전" localSheetId="3">#REF!</definedName>
    <definedName name="전" localSheetId="2">#REF!</definedName>
    <definedName name="전">#REF!</definedName>
    <definedName name="주택사업본부" localSheetId="1">#REF!</definedName>
    <definedName name="주택사업본부" localSheetId="3">#REF!</definedName>
    <definedName name="주택사업본부" localSheetId="2">#REF!</definedName>
    <definedName name="주택사업본부">#REF!</definedName>
    <definedName name="철구사업본부" localSheetId="1">#REF!</definedName>
    <definedName name="철구사업본부" localSheetId="3">#REF!</definedName>
    <definedName name="철구사업본부" localSheetId="2">#REF!</definedName>
    <definedName name="철구사업본부">#REF!</definedName>
    <definedName name="_xlnm.Print_Area" localSheetId="4">三公经费!$A$3:$C$10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<sst xmlns="http://schemas.openxmlformats.org/spreadsheetml/2006/main" count="249">
  <si>
    <t>资产负债表</t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</si>
  <si>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表</t>
    </r>
  </si>
  <si>
    <t>单位：安徽汽车职业技术学院</t>
  </si>
  <si>
    <t>金额单位：万元</t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</si>
  <si>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目</t>
    </r>
  </si>
  <si>
    <t>流动资产：</t>
  </si>
  <si>
    <t>流动负债：</t>
  </si>
  <si>
    <t xml:space="preserve">  货币资金</t>
  </si>
  <si>
    <t xml:space="preserve">  短期借款</t>
  </si>
  <si>
    <t xml:space="preserve">  交易性金融资产</t>
  </si>
  <si>
    <t xml:space="preserve">  交易性金融负债</t>
  </si>
  <si>
    <t xml:space="preserve">  衍生金融资产</t>
  </si>
  <si>
    <t xml:space="preserve">  衍生金融负债</t>
  </si>
  <si>
    <t xml:space="preserve">  应收票据</t>
  </si>
  <si>
    <t xml:space="preserve">  应付票据</t>
  </si>
  <si>
    <t xml:space="preserve">  应收账款</t>
  </si>
  <si>
    <t xml:space="preserve">  应付账款</t>
  </si>
  <si>
    <t xml:space="preserve">  应收款项融资</t>
  </si>
  <si>
    <t xml:space="preserve">  预收款项</t>
  </si>
  <si>
    <t xml:space="preserve">  预付款项</t>
  </si>
  <si>
    <t xml:space="preserve">  合同负债</t>
  </si>
  <si>
    <t xml:space="preserve">  其他应收款</t>
  </si>
  <si>
    <t xml:space="preserve">  应付职工薪酬</t>
  </si>
  <si>
    <t xml:space="preserve">  存货</t>
  </si>
  <si>
    <t xml:space="preserve">  应交税费</t>
  </si>
  <si>
    <t xml:space="preserve">  合同资产</t>
  </si>
  <si>
    <t xml:space="preserve">  其他应付款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</si>
  <si>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持有待售资产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</si>
  <si>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持有待售负债</t>
    </r>
  </si>
  <si>
    <t xml:space="preserve">  一年内到期的非流动资产</t>
  </si>
  <si>
    <t xml:space="preserve">  一年内到期的非流动负债</t>
  </si>
  <si>
    <t xml:space="preserve">  其他流动资产</t>
  </si>
  <si>
    <t xml:space="preserve">  其他流动负债</t>
  </si>
  <si>
    <t>流动资产合计</t>
  </si>
  <si>
    <t>流动负债合计</t>
  </si>
  <si>
    <t>非流动资产：</t>
  </si>
  <si>
    <t>非流动负债：</t>
  </si>
  <si>
    <t xml:space="preserve">  债权投资</t>
  </si>
  <si>
    <t xml:space="preserve">  长期借款</t>
  </si>
  <si>
    <t xml:space="preserve">  其他债权投资</t>
  </si>
  <si>
    <t xml:space="preserve">  应付债券</t>
  </si>
  <si>
    <t xml:space="preserve">  长期应收款</t>
  </si>
  <si>
    <t xml:space="preserve">  其中：优先股</t>
  </si>
  <si>
    <t xml:space="preserve">  长期股权投资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</si>
  <si>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    永续债</t>
    </r>
  </si>
  <si>
    <t xml:space="preserve">  其他权益工具投资</t>
  </si>
  <si>
    <t xml:space="preserve"> 租赁负债</t>
  </si>
  <si>
    <t xml:space="preserve">  其他非流动金融资产</t>
  </si>
  <si>
    <t xml:space="preserve">  长期应付款</t>
  </si>
  <si>
    <t xml:space="preserve">  投资性房地产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</si>
  <si>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长期应付职工薪酬</t>
    </r>
  </si>
  <si>
    <t xml:space="preserve">  固定资产</t>
  </si>
  <si>
    <t xml:space="preserve">  预计负债</t>
  </si>
  <si>
    <t xml:space="preserve">  在建工程</t>
  </si>
  <si>
    <t xml:space="preserve">  递延收益</t>
  </si>
  <si>
    <t xml:space="preserve">  生产性生物资产</t>
  </si>
  <si>
    <t xml:space="preserve">  递延所得税负债</t>
  </si>
  <si>
    <t xml:space="preserve">  油气资产</t>
  </si>
  <si>
    <t xml:space="preserve">  其他非流动负债</t>
  </si>
  <si>
    <t xml:space="preserve">  使用权资产</t>
  </si>
  <si>
    <t>非流动负债合计</t>
  </si>
  <si>
    <t xml:space="preserve">  无形资产</t>
  </si>
  <si>
    <t>负债合计</t>
  </si>
  <si>
    <t xml:space="preserve">  开发支出</t>
  </si>
  <si>
    <t>所有者权益：</t>
  </si>
  <si>
    <t xml:space="preserve">  商誉</t>
  </si>
  <si>
    <t xml:space="preserve">  实收资本</t>
  </si>
  <si>
    <t xml:space="preserve">  长期待摊费用</t>
  </si>
  <si>
    <t xml:space="preserve">  其他权益工具</t>
  </si>
  <si>
    <t xml:space="preserve">  递延所得税资产</t>
  </si>
  <si>
    <t xml:space="preserve">   其中：优先股</t>
  </si>
  <si>
    <t xml:space="preserve">  其他非流动资产</t>
  </si>
  <si>
    <r>
      <rPr>
        <sz val="10"/>
        <rFont val="宋体"/>
        <charset val="134"/>
      </rPr>
      <t xml:space="preserve">         </t>
    </r>
    <r>
      <rPr>
        <sz val="10"/>
        <rFont val="宋体"/>
        <charset val="134"/>
      </rPr>
      <t>永续债</t>
    </r>
  </si>
  <si>
    <t>非流动资产合计</t>
  </si>
  <si>
    <t xml:space="preserve">  资本公积</t>
  </si>
  <si>
    <t xml:space="preserve">  减：库存股</t>
  </si>
  <si>
    <t xml:space="preserve">  其他综合收益</t>
  </si>
  <si>
    <t xml:space="preserve">  专项储备</t>
  </si>
  <si>
    <t xml:space="preserve">  盈余公积</t>
  </si>
  <si>
    <t xml:space="preserve">  未分配利润</t>
  </si>
  <si>
    <t xml:space="preserve">  归属于母公司所有者权益合计</t>
  </si>
  <si>
    <t xml:space="preserve">  少数股东权益</t>
  </si>
  <si>
    <t>所有者权益合计</t>
  </si>
  <si>
    <t>资产总计</t>
  </si>
  <si>
    <t>负债和所有者权益总计</t>
  </si>
  <si>
    <t>利润表</t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</si>
  <si>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02</t>
    </r>
    <r>
      <rPr>
        <sz val="10"/>
        <rFont val="宋体"/>
        <charset val="134"/>
      </rPr>
      <t>表</t>
    </r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</si>
  <si>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　　目</t>
    </r>
  </si>
  <si>
    <r>
      <rPr>
        <b/>
        <sz val="10"/>
        <rFont val="Times New Roman"/>
        <charset val="134"/>
      </rPr>
      <t>2024</t>
    </r>
    <r>
      <rPr>
        <b/>
        <sz val="10"/>
        <rFont val="宋体"/>
        <charset val="134"/>
      </rPr>
      <t>年度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</si>
  <si>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年度</t>
    </r>
  </si>
  <si>
    <t>一、营业总收入</t>
  </si>
  <si>
    <t>其中：营业收入</t>
  </si>
  <si>
    <t>二、营业总成本</t>
  </si>
  <si>
    <t>其中：营业成本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</si>
  <si>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税金及附加</t>
    </r>
  </si>
  <si>
    <t xml:space="preserve">      销售费用</t>
  </si>
  <si>
    <t xml:space="preserve">      管理费用</t>
  </si>
  <si>
    <t xml:space="preserve">      研发费用</t>
  </si>
  <si>
    <t xml:space="preserve">      财务费用</t>
  </si>
  <si>
    <t xml:space="preserve">        其中:利息费用</t>
  </si>
  <si>
    <t xml:space="preserve">             利息收入</t>
  </si>
  <si>
    <t xml:space="preserve">  加：其他收益</t>
  </si>
  <si>
    <t xml:space="preserve">      投资收益（损失以“-”号填列）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</si>
  <si>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其中：对联营企业和合营企业的投资收益</t>
    </r>
  </si>
  <si>
    <t xml:space="preserve">             以摊余成本计量的金融资产终止确认收益</t>
  </si>
  <si>
    <t xml:space="preserve">      净敞口套期收益（损失以“-”号填列）</t>
  </si>
  <si>
    <r>
      <rPr>
        <sz val="10"/>
        <rFont val="宋体"/>
        <charset val="134"/>
      </rPr>
      <t xml:space="preserve">      公允价值变动收益</t>
    </r>
    <r>
      <rPr>
        <sz val="10"/>
        <rFont val="宋体"/>
        <charset val="134"/>
      </rPr>
      <t>（损失以“-”号填列）</t>
    </r>
  </si>
  <si>
    <t xml:space="preserve">      信用减值损失（损失以“-”号填列）</t>
  </si>
  <si>
    <t xml:space="preserve">      资产减值损失（损失以“-”号填列）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</si>
  <si>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资产处置收益（损失以“-”号填列）</t>
    </r>
  </si>
  <si>
    <t>三、营业利润（亏损以“-”号填列）</t>
  </si>
  <si>
    <t>加：营业外收入</t>
  </si>
  <si>
    <t>减：营业外支出</t>
  </si>
  <si>
    <t>四、利润总额（亏损总额以“-”号填列）</t>
  </si>
  <si>
    <t>减：所得税费用</t>
  </si>
  <si>
    <t>五、净利润（净亏损以“-”号填列）</t>
  </si>
  <si>
    <t xml:space="preserve">  （一）按经营持续性分类</t>
  </si>
  <si>
    <t xml:space="preserve">   1.持续经营净利润（净亏损以“-”号填列）</t>
  </si>
  <si>
    <t xml:space="preserve">   2.终止经营净利润（净亏损以“-”号填列）</t>
  </si>
  <si>
    <t xml:space="preserve">  （二）按所有权归属分类</t>
  </si>
  <si>
    <r>
      <rPr>
        <sz val="10"/>
        <rFont val="宋体"/>
        <charset val="134"/>
      </rPr>
      <t xml:space="preserve">   1.归属于母公司所有者的净利润（净亏损以“</t>
    </r>
    <r>
      <rPr>
        <sz val="10"/>
        <rFont val="宋体"/>
        <charset val="134"/>
      </rPr>
      <t>-”号填列）</t>
    </r>
  </si>
  <si>
    <r>
      <rPr>
        <sz val="10"/>
        <rFont val="宋体"/>
        <charset val="134"/>
      </rPr>
      <t xml:space="preserve">   2.少数股东损益</t>
    </r>
    <r>
      <rPr>
        <sz val="10"/>
        <rFont val="宋体"/>
        <charset val="134"/>
      </rPr>
      <t>（净亏损以“-”号填列）</t>
    </r>
  </si>
  <si>
    <t>六、其他综合收益的税后净额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</si>
  <si>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（一）归属于母公司所有者的其他综合收益的税后净额</t>
    </r>
  </si>
  <si>
    <r>
      <rPr>
        <sz val="10"/>
        <rFont val="宋体"/>
        <charset val="134"/>
      </rPr>
      <t xml:space="preserve">   1. </t>
    </r>
    <r>
      <rPr>
        <sz val="10"/>
        <rFont val="宋体"/>
        <charset val="134"/>
      </rPr>
      <t>不能重分类进损益的其他综合收益</t>
    </r>
  </si>
  <si>
    <r>
      <rPr>
        <sz val="10"/>
        <rFont val="宋体"/>
        <charset val="134"/>
      </rPr>
      <t xml:space="preserve">   （1）</t>
    </r>
    <r>
      <rPr>
        <sz val="10"/>
        <rFont val="宋体"/>
        <charset val="134"/>
      </rPr>
      <t>重新计量设定受益计划变动额</t>
    </r>
  </si>
  <si>
    <r>
      <rPr>
        <sz val="10"/>
        <rFont val="宋体"/>
        <charset val="134"/>
      </rPr>
      <t xml:space="preserve">   （2）</t>
    </r>
    <r>
      <rPr>
        <sz val="10"/>
        <rFont val="宋体"/>
        <charset val="134"/>
      </rPr>
      <t>权益法下不能转损益的其他综合收益</t>
    </r>
  </si>
  <si>
    <t xml:space="preserve">   （3）其他权益工具投资公允价值变动</t>
  </si>
  <si>
    <t xml:space="preserve">   （4）企业自身信用风险公允价值变动</t>
  </si>
  <si>
    <t xml:space="preserve">      ……</t>
  </si>
  <si>
    <r>
      <rPr>
        <sz val="10"/>
        <rFont val="宋体"/>
        <charset val="134"/>
      </rPr>
      <t xml:space="preserve">   2. </t>
    </r>
    <r>
      <rPr>
        <sz val="10"/>
        <rFont val="宋体"/>
        <charset val="134"/>
      </rPr>
      <t>将重分类进损益的其他综合收益</t>
    </r>
  </si>
  <si>
    <r>
      <rPr>
        <sz val="10"/>
        <rFont val="宋体"/>
        <charset val="134"/>
      </rPr>
      <t xml:space="preserve">   （1）</t>
    </r>
    <r>
      <rPr>
        <sz val="10"/>
        <rFont val="宋体"/>
        <charset val="134"/>
      </rPr>
      <t>权益法下可转损益的其他综合收益</t>
    </r>
  </si>
  <si>
    <r>
      <rPr>
        <sz val="10"/>
        <rFont val="宋体"/>
        <charset val="134"/>
      </rPr>
      <t xml:space="preserve">   （2）</t>
    </r>
    <r>
      <rPr>
        <sz val="10"/>
        <rFont val="宋体"/>
        <charset val="134"/>
      </rPr>
      <t>其他债权投资公允价值变动</t>
    </r>
  </si>
  <si>
    <r>
      <rPr>
        <sz val="10"/>
        <rFont val="宋体"/>
        <charset val="134"/>
      </rPr>
      <t xml:space="preserve">   （3）</t>
    </r>
    <r>
      <rPr>
        <sz val="10"/>
        <rFont val="宋体"/>
        <charset val="134"/>
      </rPr>
      <t>金融资产重分类计入其他综合收益的金额</t>
    </r>
  </si>
  <si>
    <r>
      <rPr>
        <sz val="10"/>
        <rFont val="宋体"/>
        <charset val="134"/>
      </rPr>
      <t xml:space="preserve">   （4）</t>
    </r>
    <r>
      <rPr>
        <sz val="10"/>
        <rFont val="宋体"/>
        <charset val="134"/>
      </rPr>
      <t>其他债权投资信用减值准备</t>
    </r>
  </si>
  <si>
    <r>
      <rPr>
        <sz val="10"/>
        <rFont val="宋体"/>
        <charset val="134"/>
      </rPr>
      <t xml:space="preserve">   （5）</t>
    </r>
    <r>
      <rPr>
        <sz val="10"/>
        <rFont val="宋体"/>
        <charset val="134"/>
      </rPr>
      <t>现金流量套期储备</t>
    </r>
  </si>
  <si>
    <r>
      <rPr>
        <sz val="10"/>
        <rFont val="宋体"/>
        <charset val="134"/>
      </rPr>
      <t xml:space="preserve">   （6）</t>
    </r>
    <r>
      <rPr>
        <sz val="10"/>
        <rFont val="宋体"/>
        <charset val="134"/>
      </rPr>
      <t>外币财务报表折算差额</t>
    </r>
  </si>
  <si>
    <t xml:space="preserve">  （二）归属于少数股东的其他综合收益的税后净额</t>
  </si>
  <si>
    <t>七、综合收益总额</t>
  </si>
  <si>
    <t xml:space="preserve">    （一）归属于母公司所有者的综合收益总额</t>
  </si>
  <si>
    <t xml:space="preserve">    （二）归属于少数股东的综合收益总额</t>
  </si>
  <si>
    <t>八、每股收益</t>
  </si>
  <si>
    <t xml:space="preserve">   （一）基本每股收益（元/股）</t>
  </si>
  <si>
    <t>/</t>
  </si>
  <si>
    <t xml:space="preserve">   （二）稀释每股收益（元/股）</t>
  </si>
  <si>
    <t>现金流量表</t>
  </si>
  <si>
    <r>
      <rPr>
        <sz val="10"/>
        <rFont val="宋体"/>
        <charset val="134"/>
      </rPr>
      <t>公开</t>
    </r>
    <r>
      <rPr>
        <sz val="10"/>
        <rFont val="Times New Roman"/>
        <charset val="134"/>
      </rPr>
      <t>03</t>
    </r>
    <r>
      <rPr>
        <sz val="10"/>
        <rFont val="宋体"/>
        <charset val="134"/>
      </rPr>
      <t>表</t>
    </r>
  </si>
  <si>
    <t>项　　 目</t>
  </si>
  <si>
    <t>一、经营活动产生的现金流量</t>
  </si>
  <si>
    <t xml:space="preserve">    销售商品、提供劳务收到的现金</t>
  </si>
  <si>
    <t xml:space="preserve">    收到的税费返还</t>
  </si>
  <si>
    <t xml:space="preserve">    收到其他与经营活动有关的现金</t>
  </si>
  <si>
    <t>经营活动现金流入小计</t>
  </si>
  <si>
    <t xml:space="preserve">    购买商品、接受劳务支付的现金</t>
  </si>
  <si>
    <t xml:space="preserve">    支付给职工以及为职工支付的现金</t>
  </si>
  <si>
    <t xml:space="preserve">    支付的各项税费</t>
  </si>
  <si>
    <t xml:space="preserve">    支付其他与经营活动有关的现金</t>
  </si>
  <si>
    <t>经营活动现金流出小计</t>
  </si>
  <si>
    <t>经营活动产生的现金流量净额</t>
  </si>
  <si>
    <t>二、投资活动产生的现金流量</t>
  </si>
  <si>
    <t xml:space="preserve">    收回投资收到的现金</t>
  </si>
  <si>
    <t xml:space="preserve">    取得投资收益收到的现金</t>
  </si>
  <si>
    <t xml:space="preserve">    处置固定资产、无形资产和其他长期资产收回的现金净额</t>
  </si>
  <si>
    <t xml:space="preserve">    处置子公司及其他营业单位收到的现金净额</t>
  </si>
  <si>
    <t xml:space="preserve">    收到其他与投资活动有关的现金</t>
  </si>
  <si>
    <t>投资活动现金流入小计</t>
  </si>
  <si>
    <t xml:space="preserve">    购建固定资产、无形资产和其他长期资产支付的现金</t>
  </si>
  <si>
    <t xml:space="preserve">    投资支付的现金</t>
  </si>
  <si>
    <t xml:space="preserve">    取得子公司及其他营业单位支付的现金净额</t>
  </si>
  <si>
    <t xml:space="preserve">    支付其他与投资活动有关的现金</t>
  </si>
  <si>
    <t>投资活动现金流出小计</t>
  </si>
  <si>
    <t>投资活动产生的现金流量净额</t>
  </si>
  <si>
    <t>三、筹资活动产生的现金流量</t>
  </si>
  <si>
    <t xml:space="preserve">    吸收投资收到的现金</t>
  </si>
  <si>
    <t xml:space="preserve">    其中：子公司吸收少数股东投资收到的现金</t>
  </si>
  <si>
    <t xml:space="preserve">    取得借款收到的现金</t>
  </si>
  <si>
    <t xml:space="preserve">    收到其他与筹资活动有关的现金</t>
  </si>
  <si>
    <t>　　筹资活动现金流入小计</t>
  </si>
  <si>
    <t xml:space="preserve">    偿还债务支付的现金</t>
  </si>
  <si>
    <t xml:space="preserve">    分配股利、利润或偿付利息支付的现金</t>
  </si>
  <si>
    <t xml:space="preserve">    其中：子公司支付给少数股东的股利、利润</t>
  </si>
  <si>
    <t xml:space="preserve">    支付其他与筹资活动有关的现金</t>
  </si>
  <si>
    <t>　　筹资活动现金流出小计</t>
  </si>
  <si>
    <t>筹资活动产生的现金流量净额</t>
  </si>
  <si>
    <t>四、汇率变动对现金及现金等价物的影响</t>
  </si>
  <si>
    <t>五、现金及现金等价物净增加额</t>
  </si>
  <si>
    <t xml:space="preserve">    加：期初现金及现金等价物余额</t>
  </si>
  <si>
    <t>六、期末现金及现金等价物余额</t>
  </si>
  <si>
    <t>所有者权益变动表</t>
  </si>
  <si>
    <t>公开04表</t>
  </si>
  <si>
    <t>项 目</t>
  </si>
  <si>
    <t>2024年度</t>
  </si>
  <si>
    <t>归属于母公司所有者权益</t>
  </si>
  <si>
    <t>少数股东权益</t>
  </si>
  <si>
    <t>实收资本</t>
  </si>
  <si>
    <t>其他权益工具</t>
  </si>
  <si>
    <t>资本公积</t>
  </si>
  <si>
    <t>减：库存股</t>
  </si>
  <si>
    <t>其他综合收益</t>
  </si>
  <si>
    <t>专项储备</t>
  </si>
  <si>
    <t>盈余公积</t>
  </si>
  <si>
    <t>未分配利润</t>
  </si>
  <si>
    <t>小计</t>
  </si>
  <si>
    <t>优先股</t>
  </si>
  <si>
    <t>永续债</t>
  </si>
  <si>
    <t>其他</t>
  </si>
  <si>
    <t>一、上年年末余额</t>
  </si>
  <si>
    <t>加：会计政策变更</t>
  </si>
  <si>
    <t xml:space="preserve">    前期差错更正</t>
  </si>
  <si>
    <t xml:space="preserve">    同一控制下企业合并</t>
  </si>
  <si>
    <t xml:space="preserve">    其他</t>
  </si>
  <si>
    <t>二、本年年初余额</t>
  </si>
  <si>
    <t>三、本年增减变动金额(减少以“-”号填列)</t>
  </si>
  <si>
    <t>（一）综合收益总额</t>
  </si>
  <si>
    <t>（二）所有者投入和减少资本</t>
  </si>
  <si>
    <t xml:space="preserve">  1. 所有者投入的普通股</t>
  </si>
  <si>
    <t xml:space="preserve">  2．其他权益工具持有者投入资本</t>
  </si>
  <si>
    <t xml:space="preserve">  3．股份支付计入所有者权益的金额</t>
  </si>
  <si>
    <t xml:space="preserve">  4．其他</t>
  </si>
  <si>
    <t>（三）利润分配</t>
  </si>
  <si>
    <t xml:space="preserve">  1．提取盈余公积</t>
  </si>
  <si>
    <t xml:space="preserve">  2．对所有者（或股东）的分配</t>
  </si>
  <si>
    <t xml:space="preserve">  3．其他</t>
  </si>
  <si>
    <t>（四）所有者权益内部结转</t>
  </si>
  <si>
    <t xml:space="preserve">  1．资本公积转增资本（或股本）</t>
  </si>
  <si>
    <t xml:space="preserve">  2．盈余公积转增资本（或股本）</t>
  </si>
  <si>
    <t xml:space="preserve">  3．盈余公积弥补亏损</t>
  </si>
  <si>
    <t xml:space="preserve">  4．设定受益计划变动额结转留存收益</t>
  </si>
  <si>
    <t xml:space="preserve">  5. 其他综合收益结转留存收益</t>
  </si>
  <si>
    <t xml:space="preserve">  6. 其他</t>
  </si>
  <si>
    <t>（五）专项储备</t>
  </si>
  <si>
    <t xml:space="preserve">  1．本年提取</t>
  </si>
  <si>
    <t xml:space="preserve">  2．本年使用</t>
  </si>
  <si>
    <t>（六）其他</t>
  </si>
  <si>
    <t>四、本年年末余额</t>
  </si>
  <si>
    <t>所有者权益变动表（续）</t>
  </si>
  <si>
    <t>2023年度</t>
  </si>
  <si>
    <t>安徽汽车职业技术学院2024年度“三公”经费支出决算表</t>
  </si>
  <si>
    <t>公开05表</t>
  </si>
  <si>
    <t xml:space="preserve"> 金额单位：万元</t>
  </si>
  <si>
    <t>项目</t>
  </si>
  <si>
    <t>预算数</t>
  </si>
  <si>
    <t>决算数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</si>
  <si>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</si>
  <si>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</si>
  <si>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</si>
  <si>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</si>
  <si>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</si>
  <si>
    <t>总计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</si>
</sst>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"/>
    <numFmt numFmtId="177" formatCode="0.0000000"/>
    <numFmt numFmtId="178" formatCode="&quot;$&quot;#,##0;\-&quot;$&quot;#,##0"/>
    <numFmt numFmtId="179" formatCode="0.00000000"/>
    <numFmt numFmtId="180" formatCode="_ * #,##0.00_ ;_ * \-#,##0.00_ ;_ * &quot;&quot;??_ ;_ @_ "/>
    <numFmt numFmtId="181" formatCode="0.00_ "/>
    <numFmt numFmtId="182" formatCode="0.0_ "/>
    <numFmt numFmtId="7" formatCode="&quot;￥&quot;#,##0.00;&quot;￥&quot;\-#,##0.00"/>
    <numFmt numFmtId="183" formatCode="yyyy&quot;年&quot;m&quot;月&quot;d&quot;日&quot;;@"/>
    <numFmt numFmtId="184" formatCode="[$-F800]dddd\,\ mmmm\ dd\,\ yyyy"/>
  </numFmts>
  <fonts count="46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b/>
      <sz val="10"/>
      <name val="Times New Roman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b/>
      <sz val="16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name val="蹈框"/>
      <charset val="134"/>
    </font>
    <font>
      <sz val="10"/>
      <name val="Helv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7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21" borderId="9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/>
    <xf numFmtId="0" fontId="4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8" borderId="7" applyNumberFormat="0" applyAlignment="0" applyProtection="0">
      <alignment vertical="center"/>
    </xf>
    <xf numFmtId="177" fontId="12" fillId="0" borderId="0" applyFont="0" applyFill="0" applyBorder="0" applyAlignment="0" applyProtection="0"/>
    <xf numFmtId="0" fontId="26" fillId="8" borderId="2" applyNumberFormat="0" applyAlignment="0" applyProtection="0">
      <alignment vertical="center"/>
    </xf>
    <xf numFmtId="43" fontId="14" fillId="0" borderId="0" applyFont="0" applyFill="0" applyBorder="0" applyAlignment="0" applyProtection="0"/>
    <xf numFmtId="0" fontId="29" fillId="13" borderId="3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179" fontId="12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/>
    <xf numFmtId="0" fontId="2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0" borderId="0"/>
    <xf numFmtId="0" fontId="0" fillId="0" borderId="0"/>
    <xf numFmtId="0" fontId="0" fillId="0" borderId="0"/>
    <xf numFmtId="176" fontId="12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0" borderId="0"/>
    <xf numFmtId="0" fontId="43" fillId="0" borderId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 shrinkToFit="1"/>
    </xf>
    <xf numFmtId="0" fontId="25" fillId="0" borderId="0">
      <alignment vertical="center"/>
    </xf>
  </cellStyleXfs>
  <cellXfs count="124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67" applyNumberFormat="1" applyFont="1" applyAlignment="1">
      <alignment horizontal="right" vertical="center" wrapText="1"/>
    </xf>
    <xf numFmtId="31" fontId="1" fillId="0" borderId="0" xfId="67" applyNumberFormat="1" applyFont="1" applyAlignment="1">
      <alignment horizontal="right" vertical="center" wrapText="1"/>
    </xf>
    <xf numFmtId="0" fontId="1" fillId="0" borderId="0" xfId="67" applyFont="1" applyAlignment="1">
      <alignment vertical="center" wrapText="1"/>
    </xf>
    <xf numFmtId="0" fontId="1" fillId="0" borderId="0" xfId="67" applyFont="1" applyAlignment="1">
      <alignment horizontal="right" vertical="center" wrapText="1"/>
    </xf>
    <xf numFmtId="31" fontId="1" fillId="0" borderId="0" xfId="67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7" fontId="1" fillId="0" borderId="0" xfId="0" applyNumberFormat="1" applyFont="1" applyAlignment="1">
      <alignment vertical="center" wrapText="1"/>
    </xf>
    <xf numFmtId="18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20" applyFont="1" applyAlignment="1">
      <alignment vertical="center"/>
    </xf>
    <xf numFmtId="0" fontId="7" fillId="0" borderId="0" xfId="67" applyFont="1" applyAlignment="1">
      <alignment vertical="center"/>
    </xf>
    <xf numFmtId="0" fontId="7" fillId="0" borderId="0" xfId="67" applyFont="1" applyAlignment="1">
      <alignment horizontal="center" vertical="center"/>
    </xf>
    <xf numFmtId="0" fontId="8" fillId="0" borderId="0" xfId="67" applyFont="1" applyAlignment="1">
      <alignment horizontal="center" vertical="center"/>
    </xf>
    <xf numFmtId="31" fontId="7" fillId="0" borderId="0" xfId="67" applyNumberFormat="1" applyFont="1" applyAlignment="1">
      <alignment horizontal="right" vertical="center"/>
    </xf>
    <xf numFmtId="31" fontId="7" fillId="0" borderId="0" xfId="67" applyNumberFormat="1" applyFont="1" applyAlignment="1">
      <alignment horizontal="center" vertical="center"/>
    </xf>
    <xf numFmtId="0" fontId="9" fillId="0" borderId="0" xfId="67" applyFont="1" applyBorder="1" applyAlignment="1">
      <alignment horizontal="center" vertical="center"/>
    </xf>
    <xf numFmtId="0" fontId="9" fillId="0" borderId="1" xfId="67" applyFont="1" applyBorder="1" applyAlignment="1">
      <alignment horizontal="center" vertical="center" wrapText="1"/>
    </xf>
    <xf numFmtId="57" fontId="9" fillId="0" borderId="1" xfId="67" applyNumberFormat="1" applyFont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67" applyFont="1" applyBorder="1" applyAlignment="1">
      <alignment vertical="center" wrapText="1"/>
    </xf>
    <xf numFmtId="181" fontId="9" fillId="0" borderId="1" xfId="9" applyNumberFormat="1" applyFont="1" applyBorder="1" applyAlignment="1">
      <alignment horizontal="center" vertical="center"/>
    </xf>
    <xf numFmtId="180" fontId="9" fillId="0" borderId="1" xfId="9" applyNumberFormat="1" applyFont="1" applyBorder="1" applyAlignment="1">
      <alignment horizontal="center" vertical="center"/>
    </xf>
    <xf numFmtId="0" fontId="7" fillId="0" borderId="1" xfId="67" applyFont="1" applyBorder="1" applyAlignment="1">
      <alignment vertical="center" wrapText="1"/>
    </xf>
    <xf numFmtId="180" fontId="7" fillId="0" borderId="1" xfId="9" applyNumberFormat="1" applyFont="1" applyBorder="1" applyAlignment="1">
      <alignment horizontal="center" vertical="center"/>
    </xf>
    <xf numFmtId="0" fontId="7" fillId="0" borderId="1" xfId="67" applyFont="1" applyFill="1" applyBorder="1" applyAlignment="1">
      <alignment vertical="center" wrapText="1"/>
    </xf>
    <xf numFmtId="181" fontId="7" fillId="0" borderId="1" xfId="9" applyNumberFormat="1" applyFont="1" applyBorder="1" applyAlignment="1">
      <alignment horizontal="center" vertical="center"/>
    </xf>
    <xf numFmtId="0" fontId="7" fillId="0" borderId="1" xfId="20" applyFont="1" applyBorder="1" applyAlignment="1">
      <alignment vertical="center"/>
    </xf>
    <xf numFmtId="0" fontId="9" fillId="0" borderId="0" xfId="67" applyFont="1" applyAlignment="1">
      <alignment vertical="center" wrapText="1"/>
    </xf>
    <xf numFmtId="180" fontId="9" fillId="0" borderId="0" xfId="9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67" applyFont="1" applyBorder="1" applyAlignment="1">
      <alignment vertical="center"/>
    </xf>
    <xf numFmtId="180" fontId="14" fillId="0" borderId="1" xfId="9" applyNumberFormat="1" applyFont="1" applyFill="1" applyBorder="1" applyAlignment="1">
      <alignment vertical="center" wrapText="1"/>
    </xf>
    <xf numFmtId="0" fontId="7" fillId="0" borderId="1" xfId="67" applyFont="1" applyBorder="1" applyAlignment="1">
      <alignment vertical="center"/>
    </xf>
    <xf numFmtId="181" fontId="14" fillId="0" borderId="1" xfId="9" applyNumberFormat="1" applyFont="1" applyFill="1" applyBorder="1" applyAlignment="1">
      <alignment horizontal="center" vertical="center" wrapText="1"/>
    </xf>
    <xf numFmtId="181" fontId="14" fillId="0" borderId="1" xfId="9" applyNumberFormat="1" applyFont="1" applyFill="1" applyBorder="1" applyAlignment="1">
      <alignment horizontal="center" vertical="center"/>
    </xf>
    <xf numFmtId="0" fontId="7" fillId="0" borderId="1" xfId="67" applyFont="1" applyBorder="1" applyAlignment="1">
      <alignment horizontal="center" vertical="center"/>
    </xf>
    <xf numFmtId="0" fontId="9" fillId="0" borderId="1" xfId="67" applyFont="1" applyBorder="1" applyAlignment="1">
      <alignment horizontal="center" vertical="center"/>
    </xf>
    <xf numFmtId="181" fontId="17" fillId="0" borderId="1" xfId="9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81" fontId="17" fillId="0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81" fontId="14" fillId="0" borderId="1" xfId="65" applyNumberFormat="1" applyFont="1" applyFill="1" applyBorder="1" applyAlignment="1">
      <alignment horizontal="center" vertical="center"/>
    </xf>
    <xf numFmtId="0" fontId="7" fillId="0" borderId="1" xfId="67" applyFont="1" applyBorder="1" applyAlignment="1">
      <alignment horizontal="left" vertical="center"/>
    </xf>
    <xf numFmtId="180" fontId="14" fillId="0" borderId="1" xfId="65" applyNumberFormat="1" applyFont="1" applyFill="1" applyBorder="1" applyAlignment="1">
      <alignment horizontal="center" vertical="center"/>
    </xf>
    <xf numFmtId="0" fontId="7" fillId="0" borderId="1" xfId="58" applyFont="1" applyBorder="1" applyAlignment="1">
      <alignment vertical="center"/>
    </xf>
    <xf numFmtId="0" fontId="1" fillId="0" borderId="1" xfId="51" applyFont="1" applyBorder="1" applyAlignment="1">
      <alignment horizontal="left" vertical="center" wrapText="1"/>
    </xf>
    <xf numFmtId="0" fontId="1" fillId="0" borderId="1" xfId="51" applyFont="1" applyBorder="1" applyAlignment="1">
      <alignment horizontal="left" vertical="center"/>
    </xf>
    <xf numFmtId="0" fontId="7" fillId="0" borderId="1" xfId="58" applyFont="1" applyBorder="1" applyAlignment="1">
      <alignment horizontal="left" vertical="center"/>
    </xf>
    <xf numFmtId="180" fontId="14" fillId="0" borderId="1" xfId="9" applyNumberFormat="1" applyFont="1" applyFill="1" applyBorder="1" applyAlignment="1">
      <alignment horizontal="center" vertical="center"/>
    </xf>
    <xf numFmtId="180" fontId="17" fillId="0" borderId="1" xfId="9" applyNumberFormat="1" applyFont="1" applyFill="1" applyBorder="1" applyAlignment="1">
      <alignment horizontal="center" vertical="center"/>
    </xf>
    <xf numFmtId="0" fontId="1" fillId="0" borderId="1" xfId="67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3" fontId="14" fillId="0" borderId="1" xfId="9" applyFont="1" applyFill="1" applyBorder="1" applyAlignment="1">
      <alignment horizontal="center" vertical="center"/>
    </xf>
    <xf numFmtId="43" fontId="17" fillId="0" borderId="1" xfId="9" applyFont="1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43" fontId="18" fillId="0" borderId="0" xfId="9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83" fontId="1" fillId="0" borderId="0" xfId="0" applyNumberFormat="1" applyFont="1" applyFill="1" applyAlignment="1" applyProtection="1">
      <alignment horizontal="right" vertical="center"/>
      <protection locked="0"/>
    </xf>
    <xf numFmtId="183" fontId="14" fillId="0" borderId="0" xfId="0" applyNumberFormat="1" applyFont="1" applyFill="1" applyAlignment="1" applyProtection="1">
      <alignment horizontal="center" vertical="center"/>
      <protection locked="0"/>
    </xf>
    <xf numFmtId="183" fontId="14" fillId="0" borderId="0" xfId="0" applyNumberFormat="1" applyFont="1" applyFill="1" applyAlignment="1" applyProtection="1">
      <alignment horizontal="right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184" fontId="17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31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180" fontId="14" fillId="0" borderId="1" xfId="9" applyNumberFormat="1" applyFont="1" applyFill="1" applyBorder="1" applyAlignment="1" applyProtection="1">
      <alignment horizontal="center" vertical="center"/>
      <protection locked="0"/>
    </xf>
    <xf numFmtId="180" fontId="14" fillId="0" borderId="1" xfId="9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181" fontId="1" fillId="0" borderId="1" xfId="65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80" fontId="14" fillId="0" borderId="1" xfId="65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Fill="1" applyBorder="1" applyAlignment="1" applyProtection="1">
      <alignment horizontal="left" vertical="center" wrapText="1"/>
      <protection locked="0"/>
    </xf>
    <xf numFmtId="0" fontId="1" fillId="0" borderId="1" xfId="51" applyFont="1" applyFill="1" applyBorder="1" applyAlignment="1" applyProtection="1">
      <alignment horizontal="left" vertical="center" wrapText="1"/>
      <protection locked="0"/>
    </xf>
    <xf numFmtId="0" fontId="1" fillId="0" borderId="1" xfId="59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81" fontId="2" fillId="0" borderId="1" xfId="9" applyNumberFormat="1" applyFont="1" applyFill="1" applyBorder="1" applyAlignment="1" applyProtection="1">
      <alignment horizontal="center" vertical="center"/>
      <protection locked="0"/>
    </xf>
    <xf numFmtId="181" fontId="2" fillId="0" borderId="1" xfId="65" applyNumberFormat="1" applyFont="1" applyFill="1" applyBorder="1" applyAlignment="1" applyProtection="1">
      <alignment horizontal="center" vertical="center"/>
      <protection locked="0"/>
    </xf>
    <xf numFmtId="180" fontId="17" fillId="0" borderId="1" xfId="9" applyNumberFormat="1" applyFont="1" applyFill="1" applyBorder="1" applyAlignment="1" applyProtection="1">
      <alignment horizontal="center" vertical="center"/>
      <protection locked="0"/>
    </xf>
    <xf numFmtId="180" fontId="14" fillId="0" borderId="1" xfId="65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3" fontId="1" fillId="0" borderId="1" xfId="65" applyFont="1" applyFill="1" applyBorder="1" applyAlignment="1" applyProtection="1">
      <alignment horizontal="left" vertical="center" wrapText="1"/>
      <protection locked="0"/>
    </xf>
    <xf numFmtId="180" fontId="17" fillId="0" borderId="1" xfId="65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18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180" fontId="17" fillId="0" borderId="1" xfId="65" applyNumberFormat="1" applyFont="1" applyFill="1" applyBorder="1" applyAlignment="1" applyProtection="1">
      <alignment vertical="center"/>
      <protection locked="0"/>
    </xf>
    <xf numFmtId="180" fontId="14" fillId="0" borderId="1" xfId="65" applyNumberFormat="1" applyFont="1" applyFill="1" applyBorder="1" applyAlignment="1" applyProtection="1">
      <alignment horizontal="right" vertical="center"/>
      <protection locked="0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霓付_97MBO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报表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霓付 [0]_97MBO" xfId="27"/>
    <cellStyle name="计算" xfId="28" builtinId="22"/>
    <cellStyle name="千分位_ 白土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烹拳_97MBO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2004年审合并new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千位分隔[0]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_报表" xfId="57"/>
    <cellStyle name="常规 2" xfId="58"/>
    <cellStyle name="常规 3" xfId="59"/>
    <cellStyle name="烹拳 [0]_97MBO" xfId="60"/>
    <cellStyle name="普通_ 白土" xfId="61"/>
    <cellStyle name="千分位[0]_ 白土" xfId="62"/>
    <cellStyle name="千位[0]_laroux" xfId="63"/>
    <cellStyle name="千位_laroux" xfId="64"/>
    <cellStyle name="千位分隔 2" xfId="65"/>
    <cellStyle name="钎霖_laroux" xfId="66"/>
    <cellStyle name="样式 1" xfId="67"/>
    <cellStyle name="콤마 [0]_BOILER-CO1" xfId="68"/>
    <cellStyle name="콤마_BOILER-CO1" xfId="69"/>
    <cellStyle name="통화 [0]_BOILER-CO1" xfId="70"/>
    <cellStyle name="통화_BOILER-CO1" xfId="71"/>
    <cellStyle name="표준_0N-HANDLING " xfId="72"/>
    <cellStyle name="千位分隔 4 2" xfId="73"/>
    <cellStyle name="千位分隔 11 4" xfId="74"/>
    <cellStyle name="常规_WOOKSHEET2" xfId="75"/>
    <cellStyle name="常规 18" xfId="76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!!28-&#27773;&#36710;&#32844;&#19994;&#65288;&#21512;&#24182;&#65289;-2024&#24180;&#36807;&#3124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\172.26.26.36\u&#30424;\2025&#39044;&#31639;\2024&#24180;&#39044;&#31639;&#36319;&#36394;&#22791;&#265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"/>
      <sheetName val="BS"/>
      <sheetName val="IS"/>
      <sheetName val="ADJ"/>
      <sheetName val="UADJ"/>
      <sheetName val="CF"/>
      <sheetName val="CF复核 "/>
      <sheetName val="BS附注（汇总）"/>
      <sheetName val="BS附注（合并抵消）"/>
      <sheetName val="BS附注"/>
      <sheetName val="IS附注（汇总）"/>
      <sheetName val="IS附注（合并抵消）"/>
      <sheetName val="IS附注"/>
      <sheetName val="补充附注1"/>
      <sheetName val="补充附注2"/>
      <sheetName val="补充附注3"/>
      <sheetName val="补充附注4"/>
      <sheetName val="补充附注5"/>
    </sheetNames>
    <sheetDataSet>
      <sheetData sheetId="0"/>
      <sheetData sheetId="1">
        <row r="6">
          <cell r="B6">
            <v>135842488.18</v>
          </cell>
        </row>
        <row r="6">
          <cell r="F6">
            <v>174726308.17</v>
          </cell>
        </row>
        <row r="7">
          <cell r="B7">
            <v>0</v>
          </cell>
        </row>
        <row r="7">
          <cell r="F7">
            <v>0</v>
          </cell>
        </row>
        <row r="8">
          <cell r="B8">
            <v>0</v>
          </cell>
        </row>
        <row r="8">
          <cell r="F8">
            <v>0</v>
          </cell>
        </row>
        <row r="11">
          <cell r="B11">
            <v>0</v>
          </cell>
        </row>
        <row r="11">
          <cell r="F11">
            <v>0</v>
          </cell>
        </row>
        <row r="14">
          <cell r="B14">
            <v>2258388</v>
          </cell>
        </row>
        <row r="14">
          <cell r="F14">
            <v>1297778.5</v>
          </cell>
        </row>
        <row r="15">
          <cell r="B15">
            <v>0</v>
          </cell>
        </row>
        <row r="15">
          <cell r="F15">
            <v>0</v>
          </cell>
        </row>
        <row r="16">
          <cell r="B16">
            <v>0</v>
          </cell>
        </row>
        <row r="16">
          <cell r="F16">
            <v>0</v>
          </cell>
        </row>
        <row r="22">
          <cell r="B22">
            <v>390328.18</v>
          </cell>
        </row>
        <row r="22">
          <cell r="F22">
            <v>518105.31</v>
          </cell>
        </row>
        <row r="25">
          <cell r="B25">
            <v>0</v>
          </cell>
        </row>
        <row r="25">
          <cell r="F25">
            <v>0</v>
          </cell>
        </row>
        <row r="28">
          <cell r="B28">
            <v>0</v>
          </cell>
        </row>
        <row r="28">
          <cell r="F28">
            <v>0</v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4">
          <cell r="F34">
            <v>0</v>
          </cell>
        </row>
        <row r="35">
          <cell r="B35">
            <v>0</v>
          </cell>
        </row>
        <row r="35">
          <cell r="F35">
            <v>0</v>
          </cell>
        </row>
        <row r="36">
          <cell r="B36">
            <v>0</v>
          </cell>
        </row>
        <row r="36">
          <cell r="F36">
            <v>0</v>
          </cell>
        </row>
        <row r="39">
          <cell r="B39">
            <v>0</v>
          </cell>
        </row>
        <row r="39">
          <cell r="F39">
            <v>0</v>
          </cell>
        </row>
        <row r="40">
          <cell r="B40">
            <v>0</v>
          </cell>
        </row>
        <row r="40">
          <cell r="F40">
            <v>0</v>
          </cell>
        </row>
        <row r="41">
          <cell r="B41">
            <v>0</v>
          </cell>
        </row>
        <row r="41">
          <cell r="F41">
            <v>0</v>
          </cell>
        </row>
        <row r="46">
          <cell r="B46">
            <v>0</v>
          </cell>
        </row>
        <row r="46">
          <cell r="F46">
            <v>0</v>
          </cell>
        </row>
        <row r="51">
          <cell r="B51">
            <v>0</v>
          </cell>
        </row>
        <row r="51">
          <cell r="F51">
            <v>0</v>
          </cell>
        </row>
        <row r="57">
          <cell r="B57">
            <v>97552513.75</v>
          </cell>
        </row>
        <row r="57">
          <cell r="F57">
            <v>132518118.79</v>
          </cell>
        </row>
        <row r="62">
          <cell r="B62">
            <v>73500</v>
          </cell>
        </row>
        <row r="62">
          <cell r="F62">
            <v>94488382.32</v>
          </cell>
        </row>
        <row r="68">
          <cell r="B68">
            <v>11674894.41</v>
          </cell>
        </row>
        <row r="68">
          <cell r="F68">
            <v>22202671.11</v>
          </cell>
        </row>
        <row r="69">
          <cell r="B69">
            <v>0</v>
          </cell>
        </row>
        <row r="69">
          <cell r="F69">
            <v>0</v>
          </cell>
        </row>
        <row r="70">
          <cell r="B70">
            <v>0</v>
          </cell>
        </row>
        <row r="70">
          <cell r="F70">
            <v>0</v>
          </cell>
        </row>
        <row r="71">
          <cell r="B71">
            <v>0</v>
          </cell>
        </row>
        <row r="71">
          <cell r="F71">
            <v>0</v>
          </cell>
        </row>
        <row r="72">
          <cell r="B72">
            <v>0</v>
          </cell>
        </row>
        <row r="72">
          <cell r="F72">
            <v>0</v>
          </cell>
        </row>
        <row r="73">
          <cell r="B73">
            <v>390000</v>
          </cell>
        </row>
        <row r="73">
          <cell r="F73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B85">
            <v>0</v>
          </cell>
        </row>
        <row r="85">
          <cell r="F85">
            <v>0</v>
          </cell>
        </row>
        <row r="86">
          <cell r="B86">
            <v>3255009.73</v>
          </cell>
        </row>
        <row r="86">
          <cell r="F86">
            <v>3917351.69</v>
          </cell>
        </row>
        <row r="87">
          <cell r="B87">
            <v>0</v>
          </cell>
        </row>
        <row r="87">
          <cell r="F87">
            <v>0</v>
          </cell>
        </row>
        <row r="88">
          <cell r="B88">
            <v>5747641.71</v>
          </cell>
        </row>
        <row r="88">
          <cell r="F88">
            <v>6036946.51</v>
          </cell>
        </row>
        <row r="89">
          <cell r="B89">
            <v>476707.74</v>
          </cell>
        </row>
        <row r="89">
          <cell r="F89">
            <v>592701.1</v>
          </cell>
        </row>
        <row r="90">
          <cell r="B90">
            <v>35070429.4</v>
          </cell>
        </row>
        <row r="90">
          <cell r="F90">
            <v>19542798.81</v>
          </cell>
        </row>
        <row r="95">
          <cell r="F95">
            <v>222700</v>
          </cell>
        </row>
        <row r="104">
          <cell r="B104">
            <v>0</v>
          </cell>
        </row>
        <row r="104">
          <cell r="F104">
            <v>0</v>
          </cell>
        </row>
        <row r="105">
          <cell r="B105">
            <v>0</v>
          </cell>
        </row>
        <row r="105">
          <cell r="F105">
            <v>0</v>
          </cell>
        </row>
        <row r="106">
          <cell r="B106">
            <v>0</v>
          </cell>
        </row>
        <row r="106">
          <cell r="F106">
            <v>0</v>
          </cell>
        </row>
        <row r="107">
          <cell r="B107">
            <v>0</v>
          </cell>
        </row>
        <row r="107">
          <cell r="F107">
            <v>97000000</v>
          </cell>
        </row>
        <row r="110">
          <cell r="B110">
            <v>0</v>
          </cell>
        </row>
        <row r="110">
          <cell r="F110">
            <v>0</v>
          </cell>
        </row>
        <row r="111">
          <cell r="B111">
            <v>143452535</v>
          </cell>
        </row>
        <row r="111">
          <cell r="F111">
            <v>199554407.41</v>
          </cell>
        </row>
        <row r="122">
          <cell r="B122">
            <v>56145217.42</v>
          </cell>
        </row>
        <row r="122">
          <cell r="F122">
            <v>56145217.42</v>
          </cell>
        </row>
        <row r="123">
          <cell r="B123">
            <v>0</v>
          </cell>
        </row>
        <row r="124">
          <cell r="B124">
            <v>0</v>
          </cell>
        </row>
        <row r="124">
          <cell r="F124">
            <v>38684955.05</v>
          </cell>
        </row>
        <row r="128">
          <cell r="B128">
            <v>718558.8</v>
          </cell>
        </row>
        <row r="128">
          <cell r="F128">
            <v>746611.01</v>
          </cell>
        </row>
        <row r="130">
          <cell r="B130">
            <v>3316012.72</v>
          </cell>
        </row>
        <row r="130">
          <cell r="F130">
            <v>3307675.2</v>
          </cell>
        </row>
        <row r="133">
          <cell r="B133">
            <v>0</v>
          </cell>
        </row>
      </sheetData>
      <sheetData sheetId="2">
        <row r="5">
          <cell r="B5">
            <v>49217315.97</v>
          </cell>
        </row>
        <row r="5">
          <cell r="F5">
            <v>44272094.91</v>
          </cell>
        </row>
        <row r="9">
          <cell r="B9">
            <v>44534028.06</v>
          </cell>
        </row>
        <row r="9">
          <cell r="F9">
            <v>52648269.88</v>
          </cell>
        </row>
        <row r="10">
          <cell r="B10">
            <v>60216.69</v>
          </cell>
        </row>
        <row r="10">
          <cell r="F10">
            <v>15450.97</v>
          </cell>
        </row>
        <row r="11">
          <cell r="B11">
            <v>62332.63</v>
          </cell>
        </row>
        <row r="11">
          <cell r="F11">
            <v>199966.59</v>
          </cell>
        </row>
        <row r="12">
          <cell r="B12">
            <v>0</v>
          </cell>
        </row>
        <row r="12">
          <cell r="F12">
            <v>0</v>
          </cell>
        </row>
        <row r="13">
          <cell r="B13">
            <v>22643610.89</v>
          </cell>
        </row>
        <row r="13">
          <cell r="F13">
            <v>22663141.15</v>
          </cell>
        </row>
        <row r="14">
          <cell r="B14">
            <v>0</v>
          </cell>
        </row>
        <row r="14">
          <cell r="F14">
            <v>0</v>
          </cell>
        </row>
        <row r="15">
          <cell r="B15">
            <v>-745191.78</v>
          </cell>
        </row>
        <row r="15">
          <cell r="F15">
            <v>-233122.46</v>
          </cell>
        </row>
        <row r="16">
          <cell r="B16">
            <v>30416.67</v>
          </cell>
        </row>
        <row r="16">
          <cell r="F16">
            <v>575958.34</v>
          </cell>
        </row>
        <row r="17">
          <cell r="B17">
            <v>784258.45</v>
          </cell>
        </row>
        <row r="17">
          <cell r="F17">
            <v>819870.85</v>
          </cell>
        </row>
        <row r="18">
          <cell r="B18">
            <v>17841663.9</v>
          </cell>
        </row>
        <row r="18">
          <cell r="F18">
            <v>31461851.34</v>
          </cell>
        </row>
        <row r="19">
          <cell r="B19">
            <v>0</v>
          </cell>
        </row>
        <row r="19">
          <cell r="F19">
            <v>0</v>
          </cell>
        </row>
        <row r="20">
          <cell r="B20">
            <v>0</v>
          </cell>
        </row>
        <row r="20">
          <cell r="F20">
            <v>0</v>
          </cell>
        </row>
        <row r="21">
          <cell r="B21">
            <v>0</v>
          </cell>
        </row>
        <row r="21">
          <cell r="F21">
            <v>0</v>
          </cell>
        </row>
        <row r="22">
          <cell r="B22">
            <v>0</v>
          </cell>
        </row>
        <row r="22">
          <cell r="F22">
            <v>0</v>
          </cell>
        </row>
        <row r="23">
          <cell r="B23">
            <v>0</v>
          </cell>
        </row>
        <row r="23">
          <cell r="F23">
            <v>0</v>
          </cell>
        </row>
        <row r="24">
          <cell r="B24">
            <v>-43355.59</v>
          </cell>
        </row>
        <row r="24">
          <cell r="F24">
            <v>7721.2</v>
          </cell>
        </row>
        <row r="25">
          <cell r="B25">
            <v>0</v>
          </cell>
        </row>
        <row r="25">
          <cell r="F25">
            <v>0</v>
          </cell>
        </row>
        <row r="26">
          <cell r="B26">
            <v>0</v>
          </cell>
        </row>
        <row r="26">
          <cell r="F26">
            <v>0</v>
          </cell>
        </row>
        <row r="28">
          <cell r="B28">
            <v>42467.45</v>
          </cell>
        </row>
        <row r="28">
          <cell r="F28">
            <v>181597.71</v>
          </cell>
        </row>
        <row r="29">
          <cell r="B29">
            <v>10727.18</v>
          </cell>
        </row>
        <row r="29">
          <cell r="F29">
            <v>32423.45</v>
          </cell>
        </row>
        <row r="31">
          <cell r="B31">
            <v>436674.6</v>
          </cell>
        </row>
        <row r="31">
          <cell r="F31">
            <v>577420.89</v>
          </cell>
        </row>
        <row r="34">
          <cell r="B34">
            <v>55693.46</v>
          </cell>
        </row>
        <row r="34">
          <cell r="F34">
            <v>19714.69</v>
          </cell>
        </row>
        <row r="37">
          <cell r="B37">
            <v>55693.46</v>
          </cell>
        </row>
        <row r="37">
          <cell r="F37">
            <v>19714.69</v>
          </cell>
        </row>
        <row r="38">
          <cell r="B38">
            <v>0</v>
          </cell>
        </row>
        <row r="38">
          <cell r="F38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</sheetData>
      <sheetData sheetId="3"/>
      <sheetData sheetId="4"/>
      <sheetData sheetId="5">
        <row r="5">
          <cell r="D5">
            <v>41132178.96</v>
          </cell>
          <cell r="E5">
            <v>49416097.53</v>
          </cell>
        </row>
        <row r="7">
          <cell r="D7">
            <v>0</v>
          </cell>
          <cell r="E7">
            <v>0</v>
          </cell>
        </row>
        <row r="8">
          <cell r="D8">
            <v>94199890.5</v>
          </cell>
          <cell r="E8">
            <v>96680801.43</v>
          </cell>
        </row>
        <row r="10">
          <cell r="D10">
            <v>0</v>
          </cell>
          <cell r="E10">
            <v>0</v>
          </cell>
        </row>
        <row r="11">
          <cell r="D11">
            <v>41008989.25</v>
          </cell>
          <cell r="E11">
            <v>33442335.07</v>
          </cell>
        </row>
        <row r="12">
          <cell r="D12">
            <v>1027727.46</v>
          </cell>
          <cell r="E12">
            <v>176757.45</v>
          </cell>
        </row>
        <row r="13">
          <cell r="D13">
            <v>37836697.46</v>
          </cell>
          <cell r="E13">
            <v>22682537.32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92200</v>
          </cell>
          <cell r="E19">
            <v>29926.28</v>
          </cell>
        </row>
        <row r="20">
          <cell r="D20">
            <v>0</v>
          </cell>
          <cell r="E20">
            <v>0</v>
          </cell>
        </row>
        <row r="21">
          <cell r="D21">
            <v>3395.32</v>
          </cell>
          <cell r="E21">
            <v>0</v>
          </cell>
        </row>
        <row r="23">
          <cell r="D23">
            <v>106094472.28</v>
          </cell>
          <cell r="E23">
            <v>20391696.65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</row>
        <row r="34">
          <cell r="D34">
            <v>120000000</v>
          </cell>
          <cell r="E34">
            <v>10000000</v>
          </cell>
        </row>
        <row r="36">
          <cell r="D36">
            <v>0</v>
          </cell>
          <cell r="E36">
            <v>0</v>
          </cell>
        </row>
        <row r="37">
          <cell r="D37">
            <v>575958.34</v>
          </cell>
          <cell r="E37">
            <v>30416.67</v>
          </cell>
        </row>
        <row r="38">
          <cell r="D38">
            <v>0</v>
          </cell>
          <cell r="E38">
            <v>0</v>
          </cell>
        </row>
        <row r="39">
          <cell r="D39">
            <v>30000000</v>
          </cell>
          <cell r="E39">
            <v>10000000</v>
          </cell>
        </row>
        <row r="44">
          <cell r="E44">
            <v>66439406.1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公司明细"/>
      <sheetName val="2024部门费用预算汇总"/>
      <sheetName val="历年效益类指标预算汇总"/>
      <sheetName val="两院合并明细"/>
      <sheetName val="高职明细"/>
      <sheetName val="技师明细"/>
      <sheetName val="模具明细"/>
      <sheetName val="2024部门费用预算跟踪-1"/>
      <sheetName val="2024部门费用预算跟踪-2"/>
      <sheetName val="月度PPT备查"/>
      <sheetName val="Sheet1"/>
    </sheetNames>
    <sheetDataSet>
      <sheetData sheetId="0"/>
      <sheetData sheetId="1"/>
      <sheetData sheetId="2"/>
      <sheetData sheetId="3"/>
      <sheetData sheetId="4">
        <row r="17">
          <cell r="B17">
            <v>11.7</v>
          </cell>
        </row>
        <row r="17">
          <cell r="O17">
            <v>6.048286</v>
          </cell>
        </row>
        <row r="21">
          <cell r="O21">
            <v>4.651452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8"/>
  <sheetViews>
    <sheetView tabSelected="1" topLeftCell="A25" workbookViewId="0">
      <selection activeCell="G46" sqref="G46"/>
    </sheetView>
  </sheetViews>
  <sheetFormatPr defaultColWidth="9" defaultRowHeight="12.95" customHeight="1" outlineLevelCol="5"/>
  <cols>
    <col min="1" max="1" width="22.5666666666667" style="87" customWidth="1"/>
    <col min="2" max="2" width="16.5" style="83" customWidth="1"/>
    <col min="3" max="3" width="16.75" style="83" customWidth="1"/>
    <col min="4" max="4" width="25.75" style="88" customWidth="1"/>
    <col min="5" max="5" width="17.125" style="88" customWidth="1"/>
    <col min="6" max="6" width="17.375" style="88" customWidth="1"/>
    <col min="7" max="16384" width="9" style="87"/>
  </cols>
  <sheetData>
    <row r="1" s="83" customFormat="1" ht="30" customHeight="1" spans="1:6">
      <c r="A1" s="89" t="s">
        <v>0</v>
      </c>
      <c r="B1" s="90"/>
      <c r="C1" s="90"/>
      <c r="D1" s="90"/>
      <c r="E1" s="90"/>
      <c r="F1" s="90"/>
    </row>
    <row r="2" s="83" customFormat="1" ht="20.2" customHeight="1" spans="1:6">
      <c r="A2" s="91" t="s">
        <v>1</v>
      </c>
      <c r="B2" s="92"/>
      <c r="C2" s="92"/>
      <c r="D2" s="93"/>
      <c r="E2" s="93"/>
      <c r="F2" s="93"/>
    </row>
    <row r="3" s="84" customFormat="1" ht="20.2" customHeight="1" spans="1:6">
      <c r="A3" s="94" t="s">
        <v>2</v>
      </c>
      <c r="B3" s="95"/>
      <c r="C3" s="96"/>
      <c r="F3" s="97" t="s">
        <v>3</v>
      </c>
    </row>
    <row r="4" s="85" customFormat="1" ht="19.5" customHeight="1" spans="1:6">
      <c r="A4" s="98" t="s">
        <v>4</v>
      </c>
      <c r="B4" s="99">
        <v>45657</v>
      </c>
      <c r="C4" s="99">
        <v>45291</v>
      </c>
      <c r="D4" s="100" t="s">
        <v>4</v>
      </c>
      <c r="E4" s="99">
        <v>45657</v>
      </c>
      <c r="F4" s="99">
        <v>45291</v>
      </c>
    </row>
    <row r="5" s="84" customFormat="1" ht="19.5" customHeight="1" spans="1:6">
      <c r="A5" s="101" t="s">
        <v>5</v>
      </c>
      <c r="B5" s="102"/>
      <c r="C5" s="102"/>
      <c r="D5" s="101" t="s">
        <v>6</v>
      </c>
      <c r="E5" s="103"/>
      <c r="F5" s="103"/>
    </row>
    <row r="6" s="84" customFormat="1" ht="19.5" customHeight="1" spans="1:6">
      <c r="A6" s="104" t="s">
        <v>7</v>
      </c>
      <c r="B6" s="105">
        <f>[1]BS!$F$6/10000</f>
        <v>17472.630817</v>
      </c>
      <c r="C6" s="105">
        <f>[1]BS!$B$6/10000</f>
        <v>13584.248818</v>
      </c>
      <c r="D6" s="106" t="s">
        <v>8</v>
      </c>
      <c r="E6" s="107">
        <f>[1]BS!F81</f>
        <v>0</v>
      </c>
      <c r="F6" s="107">
        <v>0</v>
      </c>
    </row>
    <row r="7" s="84" customFormat="1" ht="19.5" customHeight="1" spans="1:6">
      <c r="A7" s="104" t="s">
        <v>9</v>
      </c>
      <c r="B7" s="107">
        <f>[1]BS!$F$7</f>
        <v>0</v>
      </c>
      <c r="C7" s="107">
        <f>[1]BS!$B$7</f>
        <v>0</v>
      </c>
      <c r="D7" s="106" t="s">
        <v>10</v>
      </c>
      <c r="E7" s="107">
        <f>[1]BS!F82</f>
        <v>0</v>
      </c>
      <c r="F7" s="107">
        <v>0</v>
      </c>
    </row>
    <row r="8" s="84" customFormat="1" ht="24" customHeight="1" spans="1:6">
      <c r="A8" s="108" t="s">
        <v>11</v>
      </c>
      <c r="B8" s="107">
        <f>[1]BS!$F$8</f>
        <v>0</v>
      </c>
      <c r="C8" s="107">
        <f>[1]BS!$B$8</f>
        <v>0</v>
      </c>
      <c r="D8" s="108" t="s">
        <v>12</v>
      </c>
      <c r="E8" s="107">
        <f>[1]BS!F83</f>
        <v>0</v>
      </c>
      <c r="F8" s="107">
        <v>0</v>
      </c>
    </row>
    <row r="9" s="84" customFormat="1" ht="19.5" customHeight="1" spans="1:6">
      <c r="A9" s="108" t="s">
        <v>13</v>
      </c>
      <c r="B9" s="107">
        <f>[1]BS!$F$11</f>
        <v>0</v>
      </c>
      <c r="C9" s="107">
        <f>[1]BS!$B$11</f>
        <v>0</v>
      </c>
      <c r="D9" s="108" t="s">
        <v>14</v>
      </c>
      <c r="E9" s="107">
        <f>[1]BS!F84</f>
        <v>0</v>
      </c>
      <c r="F9" s="107">
        <v>0</v>
      </c>
    </row>
    <row r="10" s="84" customFormat="1" ht="19.5" customHeight="1" spans="1:6">
      <c r="A10" s="108" t="s">
        <v>15</v>
      </c>
      <c r="B10" s="105">
        <f>[1]BS!$F$14/10000</f>
        <v>129.77785</v>
      </c>
      <c r="C10" s="105">
        <f>[1]BS!$B$14/10000</f>
        <v>225.8388</v>
      </c>
      <c r="D10" s="106" t="s">
        <v>16</v>
      </c>
      <c r="E10" s="107">
        <f>[1]BS!F85</f>
        <v>0</v>
      </c>
      <c r="F10" s="107">
        <f>[1]BS!B85</f>
        <v>0</v>
      </c>
    </row>
    <row r="11" s="84" customFormat="1" ht="19.5" customHeight="1" spans="1:6">
      <c r="A11" s="108" t="s">
        <v>17</v>
      </c>
      <c r="B11" s="107">
        <f>[1]BS!$F$15</f>
        <v>0</v>
      </c>
      <c r="C11" s="107">
        <f>[1]BS!$B$15</f>
        <v>0</v>
      </c>
      <c r="D11" s="106" t="s">
        <v>18</v>
      </c>
      <c r="E11" s="105">
        <f>[1]BS!F86/10000</f>
        <v>391.735169</v>
      </c>
      <c r="F11" s="105">
        <f>[1]BS!B86/10000</f>
        <v>325.500973</v>
      </c>
    </row>
    <row r="12" s="84" customFormat="1" ht="19.5" customHeight="1" spans="1:6">
      <c r="A12" s="104" t="s">
        <v>19</v>
      </c>
      <c r="B12" s="107">
        <f>[1]BS!$F$16</f>
        <v>0</v>
      </c>
      <c r="C12" s="107">
        <f>[1]BS!$B$16</f>
        <v>0</v>
      </c>
      <c r="D12" s="109" t="s">
        <v>20</v>
      </c>
      <c r="E12" s="107">
        <f>[1]BS!F87</f>
        <v>0</v>
      </c>
      <c r="F12" s="107">
        <f>[1]BS!B87</f>
        <v>0</v>
      </c>
    </row>
    <row r="13" s="84" customFormat="1" ht="19.5" customHeight="1" spans="1:6">
      <c r="A13" s="104" t="s">
        <v>21</v>
      </c>
      <c r="B13" s="105">
        <f>[1]BS!$F$22/10000</f>
        <v>51.810531</v>
      </c>
      <c r="C13" s="105">
        <f>[1]BS!$B$22/10000</f>
        <v>39.032818</v>
      </c>
      <c r="D13" s="106" t="s">
        <v>22</v>
      </c>
      <c r="E13" s="105">
        <f>[1]BS!F88/10000</f>
        <v>603.694651</v>
      </c>
      <c r="F13" s="105">
        <f>[1]BS!B88/10000</f>
        <v>574.764171</v>
      </c>
    </row>
    <row r="14" s="84" customFormat="1" ht="19.5" customHeight="1" spans="1:6">
      <c r="A14" s="104" t="s">
        <v>23</v>
      </c>
      <c r="B14" s="107">
        <f>[1]BS!$F$25</f>
        <v>0</v>
      </c>
      <c r="C14" s="107">
        <f>[1]BS!$B$25</f>
        <v>0</v>
      </c>
      <c r="D14" s="106" t="s">
        <v>24</v>
      </c>
      <c r="E14" s="105">
        <f>[1]BS!F89/10000</f>
        <v>59.27011</v>
      </c>
      <c r="F14" s="105">
        <f>[1]BS!B89/10000</f>
        <v>47.670774</v>
      </c>
    </row>
    <row r="15" s="84" customFormat="1" ht="19.5" customHeight="1" spans="1:6">
      <c r="A15" s="110" t="s">
        <v>25</v>
      </c>
      <c r="B15" s="107">
        <f>[1]BS!$F$28</f>
        <v>0</v>
      </c>
      <c r="C15" s="107">
        <f>[1]BS!$B$28</f>
        <v>0</v>
      </c>
      <c r="D15" s="106" t="s">
        <v>26</v>
      </c>
      <c r="E15" s="105">
        <f>[1]BS!$F$90/10000</f>
        <v>1954.279881</v>
      </c>
      <c r="F15" s="105">
        <f>[1]BS!$B$90/10000</f>
        <v>3507.04294</v>
      </c>
    </row>
    <row r="16" s="84" customFormat="1" ht="19.5" customHeight="1" spans="1:6">
      <c r="A16" s="104" t="s">
        <v>27</v>
      </c>
      <c r="B16" s="107">
        <f>[1]BS!F29</f>
        <v>0</v>
      </c>
      <c r="C16" s="107" t="str">
        <f>[1]BS!G29</f>
        <v/>
      </c>
      <c r="D16" s="106" t="s">
        <v>28</v>
      </c>
      <c r="E16" s="105"/>
      <c r="F16" s="105"/>
    </row>
    <row r="17" s="84" customFormat="1" ht="19.5" customHeight="1" spans="1:6">
      <c r="A17" s="104" t="s">
        <v>29</v>
      </c>
      <c r="B17" s="107">
        <f>[1]BS!F30</f>
        <v>0</v>
      </c>
      <c r="C17" s="107" t="str">
        <f>[1]BS!G30</f>
        <v/>
      </c>
      <c r="D17" s="106" t="s">
        <v>30</v>
      </c>
      <c r="E17" s="105">
        <f>[1]BS!F95/10000</f>
        <v>22.27</v>
      </c>
      <c r="F17" s="105"/>
    </row>
    <row r="18" s="84" customFormat="1" ht="19.5" customHeight="1" spans="1:6">
      <c r="A18" s="104" t="s">
        <v>31</v>
      </c>
      <c r="B18" s="107">
        <f>[1]BS!F31</f>
        <v>0</v>
      </c>
      <c r="C18" s="107" t="str">
        <f>[1]BS!G31</f>
        <v/>
      </c>
      <c r="D18" s="106" t="s">
        <v>32</v>
      </c>
      <c r="E18" s="105"/>
      <c r="F18" s="105"/>
    </row>
    <row r="19" s="84" customFormat="1" ht="19.5" customHeight="1" spans="1:6">
      <c r="A19" s="111" t="s">
        <v>33</v>
      </c>
      <c r="B19" s="112">
        <f t="shared" ref="B19:F19" si="0">SUM(B6:B18)</f>
        <v>17654.219198</v>
      </c>
      <c r="C19" s="112">
        <f t="shared" si="0"/>
        <v>13849.120436</v>
      </c>
      <c r="D19" s="111" t="s">
        <v>34</v>
      </c>
      <c r="E19" s="113">
        <f t="shared" si="0"/>
        <v>3031.249811</v>
      </c>
      <c r="F19" s="113">
        <f t="shared" si="0"/>
        <v>4454.978858</v>
      </c>
    </row>
    <row r="20" s="84" customFormat="1" ht="19.5" customHeight="1" spans="1:6">
      <c r="A20" s="101" t="s">
        <v>35</v>
      </c>
      <c r="B20" s="114"/>
      <c r="C20" s="114"/>
      <c r="D20" s="101" t="s">
        <v>36</v>
      </c>
      <c r="E20" s="102"/>
      <c r="F20" s="102"/>
    </row>
    <row r="21" s="84" customFormat="1" ht="19.5" customHeight="1" spans="1:6">
      <c r="A21" s="104" t="s">
        <v>37</v>
      </c>
      <c r="B21" s="107">
        <f>[1]BS!F34</f>
        <v>0</v>
      </c>
      <c r="C21" s="107">
        <v>0</v>
      </c>
      <c r="D21" s="106" t="s">
        <v>38</v>
      </c>
      <c r="E21" s="115">
        <f>[1]BS!F104</f>
        <v>0</v>
      </c>
      <c r="F21" s="115">
        <f>[1]BS!B104</f>
        <v>0</v>
      </c>
    </row>
    <row r="22" s="84" customFormat="1" ht="19.5" customHeight="1" spans="1:6">
      <c r="A22" s="104" t="s">
        <v>39</v>
      </c>
      <c r="B22" s="107">
        <f>[1]BS!F35</f>
        <v>0</v>
      </c>
      <c r="C22" s="107">
        <f>[1]BS!B35</f>
        <v>0</v>
      </c>
      <c r="D22" s="106" t="s">
        <v>40</v>
      </c>
      <c r="E22" s="115">
        <f>[1]BS!F105</f>
        <v>0</v>
      </c>
      <c r="F22" s="115">
        <f>[1]BS!B105</f>
        <v>0</v>
      </c>
    </row>
    <row r="23" s="84" customFormat="1" ht="19.5" customHeight="1" spans="1:6">
      <c r="A23" s="104" t="s">
        <v>41</v>
      </c>
      <c r="B23" s="107">
        <f>[1]BS!F36</f>
        <v>0</v>
      </c>
      <c r="C23" s="107">
        <f>[1]BS!B36</f>
        <v>0</v>
      </c>
      <c r="D23" s="116" t="s">
        <v>42</v>
      </c>
      <c r="E23" s="115"/>
      <c r="F23" s="115"/>
    </row>
    <row r="24" s="84" customFormat="1" ht="19.5" customHeight="1" spans="1:6">
      <c r="A24" s="104" t="s">
        <v>43</v>
      </c>
      <c r="B24" s="107">
        <f>[1]BS!F39</f>
        <v>0</v>
      </c>
      <c r="C24" s="107">
        <f>[1]BS!B39</f>
        <v>0</v>
      </c>
      <c r="D24" s="116" t="s">
        <v>44</v>
      </c>
      <c r="E24" s="115"/>
      <c r="F24" s="115"/>
    </row>
    <row r="25" s="84" customFormat="1" ht="19.5" customHeight="1" spans="1:6">
      <c r="A25" s="104" t="s">
        <v>45</v>
      </c>
      <c r="B25" s="107">
        <f>[1]BS!F40</f>
        <v>0</v>
      </c>
      <c r="C25" s="107">
        <f>[1]BS!B40</f>
        <v>0</v>
      </c>
      <c r="D25" s="117" t="s">
        <v>46</v>
      </c>
      <c r="E25" s="115">
        <f>[1]BS!$F$106</f>
        <v>0</v>
      </c>
      <c r="F25" s="115">
        <f>[1]BS!$B$106</f>
        <v>0</v>
      </c>
    </row>
    <row r="26" s="84" customFormat="1" ht="19.5" customHeight="1" spans="1:6">
      <c r="A26" s="104" t="s">
        <v>47</v>
      </c>
      <c r="B26" s="107">
        <f>[1]BS!F41</f>
        <v>0</v>
      </c>
      <c r="C26" s="107">
        <f>[1]BS!B41</f>
        <v>0</v>
      </c>
      <c r="D26" s="106" t="s">
        <v>48</v>
      </c>
      <c r="E26" s="105">
        <f>[1]BS!$F$107/10000</f>
        <v>9700</v>
      </c>
      <c r="F26" s="115">
        <f>[1]BS!$B$107</f>
        <v>0</v>
      </c>
    </row>
    <row r="27" s="84" customFormat="1" ht="19.5" customHeight="1" spans="1:6">
      <c r="A27" s="104" t="s">
        <v>49</v>
      </c>
      <c r="B27" s="107">
        <f>[1]BS!$F$51</f>
        <v>0</v>
      </c>
      <c r="C27" s="107">
        <f>[1]BS!$B$51</f>
        <v>0</v>
      </c>
      <c r="D27" s="106" t="s">
        <v>50</v>
      </c>
      <c r="E27" s="115"/>
      <c r="F27" s="115"/>
    </row>
    <row r="28" s="84" customFormat="1" ht="19.5" customHeight="1" spans="1:6">
      <c r="A28" s="104" t="s">
        <v>51</v>
      </c>
      <c r="B28" s="105">
        <f>[1]BS!$F$57/10000</f>
        <v>13251.811879</v>
      </c>
      <c r="C28" s="105">
        <f>[1]BS!$B$57/10000</f>
        <v>9755.251375</v>
      </c>
      <c r="D28" s="106" t="s">
        <v>52</v>
      </c>
      <c r="E28" s="115">
        <f>[1]BS!$F$110</f>
        <v>0</v>
      </c>
      <c r="F28" s="115">
        <f>[1]BS!$B$110</f>
        <v>0</v>
      </c>
    </row>
    <row r="29" s="84" customFormat="1" ht="19.5" customHeight="1" spans="1:6">
      <c r="A29" s="104" t="s">
        <v>53</v>
      </c>
      <c r="B29" s="105">
        <f>[1]BS!$F$62/10000</f>
        <v>9448.838232</v>
      </c>
      <c r="C29" s="105">
        <f>[1]BS!$B$62/10000</f>
        <v>7.35</v>
      </c>
      <c r="D29" s="106" t="s">
        <v>54</v>
      </c>
      <c r="E29" s="105">
        <f>[1]BS!$F$111/10000</f>
        <v>19955.440741</v>
      </c>
      <c r="F29" s="105">
        <f>[1]BS!$B$111/10000</f>
        <v>14345.2535</v>
      </c>
    </row>
    <row r="30" s="84" customFormat="1" ht="19.5" customHeight="1" spans="1:6">
      <c r="A30" s="104" t="s">
        <v>55</v>
      </c>
      <c r="B30" s="107"/>
      <c r="C30" s="107"/>
      <c r="D30" s="106" t="s">
        <v>56</v>
      </c>
      <c r="E30" s="105"/>
      <c r="F30" s="105"/>
    </row>
    <row r="31" s="84" customFormat="1" ht="19.5" customHeight="1" spans="1:6">
      <c r="A31" s="104" t="s">
        <v>57</v>
      </c>
      <c r="B31" s="107"/>
      <c r="C31" s="107"/>
      <c r="D31" s="106" t="s">
        <v>58</v>
      </c>
      <c r="E31" s="105"/>
      <c r="F31" s="105"/>
    </row>
    <row r="32" s="84" customFormat="1" ht="19.5" customHeight="1" spans="1:6">
      <c r="A32" s="109" t="s">
        <v>59</v>
      </c>
      <c r="B32" s="107">
        <f>[1]BS!$F$46</f>
        <v>0</v>
      </c>
      <c r="C32" s="107">
        <f>[1]BS!$B$46</f>
        <v>0</v>
      </c>
      <c r="D32" s="111" t="s">
        <v>60</v>
      </c>
      <c r="E32" s="113">
        <f>SUM(E21:E31)-E23-E24</f>
        <v>29655.440741</v>
      </c>
      <c r="F32" s="113">
        <f>SUM(F21:F31)-F23-F24</f>
        <v>14345.2535</v>
      </c>
    </row>
    <row r="33" s="84" customFormat="1" ht="19.5" customHeight="1" spans="1:6">
      <c r="A33" s="104" t="s">
        <v>61</v>
      </c>
      <c r="B33" s="105">
        <f>[1]BS!$F$68/10000</f>
        <v>2220.267111</v>
      </c>
      <c r="C33" s="105">
        <f>[1]BS!$B$68/10000</f>
        <v>1167.489441</v>
      </c>
      <c r="D33" s="111" t="s">
        <v>62</v>
      </c>
      <c r="E33" s="113">
        <f>E19+E32</f>
        <v>32686.690552</v>
      </c>
      <c r="F33" s="113">
        <f>F19+F32</f>
        <v>18800.232358</v>
      </c>
    </row>
    <row r="34" s="84" customFormat="1" ht="19.5" customHeight="1" spans="1:6">
      <c r="A34" s="104" t="s">
        <v>63</v>
      </c>
      <c r="B34" s="107">
        <f>[1]BS!F69</f>
        <v>0</v>
      </c>
      <c r="C34" s="107">
        <f>[1]BS!B69</f>
        <v>0</v>
      </c>
      <c r="D34" s="101" t="s">
        <v>64</v>
      </c>
      <c r="E34" s="105"/>
      <c r="F34" s="102"/>
    </row>
    <row r="35" s="84" customFormat="1" ht="19.5" customHeight="1" spans="1:6">
      <c r="A35" s="104" t="s">
        <v>65</v>
      </c>
      <c r="B35" s="107">
        <f>[1]BS!F70</f>
        <v>0</v>
      </c>
      <c r="C35" s="107">
        <f>[1]BS!B70</f>
        <v>0</v>
      </c>
      <c r="D35" s="106" t="s">
        <v>66</v>
      </c>
      <c r="E35" s="105">
        <f>[1]BS!$F$122/10000</f>
        <v>5614.521742</v>
      </c>
      <c r="F35" s="105">
        <f>[1]BS!$B$122/10000</f>
        <v>5614.521742</v>
      </c>
    </row>
    <row r="36" s="84" customFormat="1" ht="19.5" customHeight="1" spans="1:6">
      <c r="A36" s="104" t="s">
        <v>67</v>
      </c>
      <c r="B36" s="107">
        <f>[1]BS!F71</f>
        <v>0</v>
      </c>
      <c r="C36" s="107">
        <f>[1]BS!B71</f>
        <v>0</v>
      </c>
      <c r="D36" s="106" t="s">
        <v>68</v>
      </c>
      <c r="E36" s="105"/>
      <c r="F36" s="118">
        <f>[1]BS!$B$123</f>
        <v>0</v>
      </c>
    </row>
    <row r="37" s="84" customFormat="1" ht="19.5" customHeight="1" spans="1:6">
      <c r="A37" s="104" t="s">
        <v>69</v>
      </c>
      <c r="B37" s="107">
        <f>[1]BS!F72</f>
        <v>0</v>
      </c>
      <c r="C37" s="107">
        <f>[1]BS!B72</f>
        <v>0</v>
      </c>
      <c r="D37" s="116" t="s">
        <v>70</v>
      </c>
      <c r="E37" s="105"/>
      <c r="F37" s="115"/>
    </row>
    <row r="38" s="84" customFormat="1" ht="19.5" customHeight="1" spans="1:6">
      <c r="A38" s="104" t="s">
        <v>71</v>
      </c>
      <c r="B38" s="107">
        <f>[1]BS!F73</f>
        <v>0</v>
      </c>
      <c r="C38" s="105">
        <f>[1]BS!B73/10000</f>
        <v>39</v>
      </c>
      <c r="D38" s="116" t="s">
        <v>72</v>
      </c>
      <c r="E38" s="105"/>
      <c r="F38" s="115"/>
    </row>
    <row r="39" s="84" customFormat="1" ht="19.5" customHeight="1" spans="1:6">
      <c r="A39" s="111" t="s">
        <v>73</v>
      </c>
      <c r="B39" s="112">
        <f>SUM(B21:B38)</f>
        <v>24920.917222</v>
      </c>
      <c r="C39" s="112">
        <f>SUM(C21:C38)</f>
        <v>10969.090816</v>
      </c>
      <c r="D39" s="106" t="s">
        <v>74</v>
      </c>
      <c r="E39" s="105">
        <f>[1]BS!$F$124/10000</f>
        <v>3868.495505</v>
      </c>
      <c r="F39" s="115">
        <f>[1]BS!$B$124</f>
        <v>0</v>
      </c>
    </row>
    <row r="40" s="84" customFormat="1" ht="19.5" customHeight="1" spans="1:6">
      <c r="A40" s="119"/>
      <c r="B40" s="120"/>
      <c r="C40" s="120"/>
      <c r="D40" s="121" t="s">
        <v>75</v>
      </c>
      <c r="E40" s="105"/>
      <c r="F40" s="122"/>
    </row>
    <row r="41" s="84" customFormat="1" ht="19.5" customHeight="1" spans="1:6">
      <c r="A41" s="119"/>
      <c r="B41" s="120"/>
      <c r="C41" s="120"/>
      <c r="D41" s="121" t="s">
        <v>76</v>
      </c>
      <c r="E41" s="105"/>
      <c r="F41" s="123"/>
    </row>
    <row r="42" s="86" customFormat="1" ht="19.5" customHeight="1" spans="1:6">
      <c r="A42" s="104"/>
      <c r="B42" s="102"/>
      <c r="C42" s="102"/>
      <c r="D42" s="121" t="s">
        <v>77</v>
      </c>
      <c r="E42" s="105"/>
      <c r="F42" s="115"/>
    </row>
    <row r="43" s="84" customFormat="1" ht="19.5" customHeight="1" spans="1:6">
      <c r="A43" s="104"/>
      <c r="B43" s="102"/>
      <c r="C43" s="102"/>
      <c r="D43" s="121" t="s">
        <v>78</v>
      </c>
      <c r="E43" s="105">
        <f>[1]BS!$F$128/10000</f>
        <v>74.661101</v>
      </c>
      <c r="F43" s="105">
        <f>[1]BS!$B$128/10000</f>
        <v>71.85588</v>
      </c>
    </row>
    <row r="44" s="84" customFormat="1" ht="19.5" customHeight="1" spans="1:6">
      <c r="A44" s="104"/>
      <c r="B44" s="102"/>
      <c r="C44" s="102"/>
      <c r="D44" s="106" t="s">
        <v>79</v>
      </c>
      <c r="E44" s="105">
        <f>[1]BS!$F$130/10000</f>
        <v>330.76752</v>
      </c>
      <c r="F44" s="105">
        <f>[1]BS!$B$130/10000</f>
        <v>331.601272</v>
      </c>
    </row>
    <row r="45" s="84" customFormat="1" ht="19.5" customHeight="1" spans="1:6">
      <c r="A45" s="104"/>
      <c r="B45" s="102"/>
      <c r="C45" s="102"/>
      <c r="D45" s="121" t="s">
        <v>80</v>
      </c>
      <c r="E45" s="105">
        <f>E35+E36+E39-E40+SUM(E41:E44)</f>
        <v>9888.445868</v>
      </c>
      <c r="F45" s="105">
        <f>F35+F36+F39-F40+SUM(F41:F44)</f>
        <v>6017.978894</v>
      </c>
    </row>
    <row r="46" s="84" customFormat="1" ht="19.5" customHeight="1" spans="1:6">
      <c r="A46" s="116"/>
      <c r="B46" s="120"/>
      <c r="C46" s="120"/>
      <c r="D46" s="106" t="s">
        <v>81</v>
      </c>
      <c r="E46" s="105"/>
      <c r="F46" s="103">
        <f>[1]BS!$B$133</f>
        <v>0</v>
      </c>
    </row>
    <row r="47" s="84" customFormat="1" ht="19.5" customHeight="1" spans="1:6">
      <c r="A47" s="111"/>
      <c r="B47" s="114"/>
      <c r="C47" s="114"/>
      <c r="D47" s="111" t="s">
        <v>82</v>
      </c>
      <c r="E47" s="113">
        <f>E45+E46</f>
        <v>9888.445868</v>
      </c>
      <c r="F47" s="113">
        <f>F45+F46</f>
        <v>6017.978894</v>
      </c>
    </row>
    <row r="48" s="86" customFormat="1" ht="19.5" customHeight="1" spans="1:6">
      <c r="A48" s="111" t="s">
        <v>83</v>
      </c>
      <c r="B48" s="112">
        <f>B19+B39</f>
        <v>42575.13642</v>
      </c>
      <c r="C48" s="112">
        <f>C19+C39</f>
        <v>24818.211252</v>
      </c>
      <c r="D48" s="111" t="s">
        <v>84</v>
      </c>
      <c r="E48" s="113">
        <f>E47+E33</f>
        <v>42575.13642</v>
      </c>
      <c r="F48" s="113">
        <f>F47+F33</f>
        <v>24818.211252</v>
      </c>
    </row>
  </sheetData>
  <autoFilter ref="A4:F48"/>
  <mergeCells count="3">
    <mergeCell ref="A1:F1"/>
    <mergeCell ref="A2:F2"/>
    <mergeCell ref="A3:B3"/>
  </mergeCells>
  <printOptions horizontalCentered="1"/>
  <pageMargins left="0.786805555555556" right="0.786805555555556" top="0.786805555555556" bottom="0.984027777777778" header="0.511805555555556" footer="0.313888888888889"/>
  <pageSetup paperSize="9" scale="68" orientation="portrait" horizontalDpi="600"/>
  <headerFooter scaleWithDoc="0">
    <oddFooter>&amp;C&amp;"Times New Roman"&amp;10 &amp;12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59"/>
  <sheetViews>
    <sheetView workbookViewId="0">
      <selection activeCell="A28" sqref="$A28:$XFD28"/>
    </sheetView>
  </sheetViews>
  <sheetFormatPr defaultColWidth="9" defaultRowHeight="15.75" outlineLevelCol="2"/>
  <cols>
    <col min="1" max="1" width="48.5666666666667" style="41" customWidth="1"/>
    <col min="2" max="3" width="19.625" style="63" customWidth="1"/>
    <col min="4" max="16384" width="9" style="41"/>
  </cols>
  <sheetData>
    <row r="1" ht="28" customHeight="1" spans="1:3">
      <c r="A1" s="64" t="s">
        <v>85</v>
      </c>
      <c r="B1" s="64"/>
      <c r="C1" s="64"/>
    </row>
    <row r="2" ht="21" customHeight="1" spans="1:3">
      <c r="A2" s="65" t="s">
        <v>86</v>
      </c>
      <c r="B2" s="66"/>
      <c r="C2" s="66"/>
    </row>
    <row r="3" s="61" customFormat="1" ht="15.95" customHeight="1" spans="1:3">
      <c r="A3" s="47" t="str">
        <f>资产负债表!A3</f>
        <v>单位：安徽汽车职业技术学院</v>
      </c>
      <c r="B3" s="48"/>
      <c r="C3" s="49" t="s">
        <v>3</v>
      </c>
    </row>
    <row r="4" s="62" customFormat="1" ht="15" customHeight="1" spans="1:3">
      <c r="A4" s="51" t="s">
        <v>87</v>
      </c>
      <c r="B4" s="51" t="s">
        <v>88</v>
      </c>
      <c r="C4" s="51" t="s">
        <v>89</v>
      </c>
    </row>
    <row r="5" s="61" customFormat="1" ht="15" customHeight="1" spans="1:3">
      <c r="A5" s="52" t="s">
        <v>90</v>
      </c>
      <c r="B5" s="67">
        <f>SUM(B6:B6)</f>
        <v>4427.209491</v>
      </c>
      <c r="C5" s="67">
        <f>SUM(C6:C6)</f>
        <v>4921.731597</v>
      </c>
    </row>
    <row r="6" s="61" customFormat="1" ht="15" customHeight="1" spans="1:3">
      <c r="A6" s="68" t="s">
        <v>91</v>
      </c>
      <c r="B6" s="69">
        <f>[1]IS!$F$5/10000</f>
        <v>4427.209491</v>
      </c>
      <c r="C6" s="69">
        <f>[1]IS!$B$5/10000</f>
        <v>4921.731597</v>
      </c>
    </row>
    <row r="7" s="61" customFormat="1" ht="15" customHeight="1" spans="1:3">
      <c r="A7" s="52" t="s">
        <v>92</v>
      </c>
      <c r="B7" s="67">
        <f>SUM(B8:B15)-B14-B15</f>
        <v>7529.370613</v>
      </c>
      <c r="C7" s="67">
        <f>SUM(C8:C15)-C14-C15</f>
        <v>6655.499649</v>
      </c>
    </row>
    <row r="8" s="61" customFormat="1" ht="15" customHeight="1" spans="1:3">
      <c r="A8" s="68" t="s">
        <v>93</v>
      </c>
      <c r="B8" s="69">
        <f>([1]IS!$F$9+[1]IS!$F$10)/10000</f>
        <v>5266.372085</v>
      </c>
      <c r="C8" s="69">
        <f>([1]IS!$B$9+[1]IS!$B$10)/10000</f>
        <v>4459.424475</v>
      </c>
    </row>
    <row r="9" s="61" customFormat="1" ht="15" customHeight="1" spans="1:3">
      <c r="A9" s="70" t="s">
        <v>94</v>
      </c>
      <c r="B9" s="69">
        <f>[1]IS!F11/10000</f>
        <v>19.996659</v>
      </c>
      <c r="C9" s="69">
        <f>[1]IS!B11/10000</f>
        <v>6.233263</v>
      </c>
    </row>
    <row r="10" s="61" customFormat="1" ht="15" customHeight="1" spans="1:3">
      <c r="A10" s="70" t="s">
        <v>95</v>
      </c>
      <c r="B10" s="71">
        <f>[1]IS!F12</f>
        <v>0</v>
      </c>
      <c r="C10" s="71">
        <f>[1]IS!B12</f>
        <v>0</v>
      </c>
    </row>
    <row r="11" s="61" customFormat="1" ht="15" customHeight="1" spans="1:3">
      <c r="A11" s="70" t="s">
        <v>96</v>
      </c>
      <c r="B11" s="69">
        <f>[1]IS!F13/10000</f>
        <v>2266.314115</v>
      </c>
      <c r="C11" s="69">
        <f>[1]IS!B13/10000</f>
        <v>2264.361089</v>
      </c>
    </row>
    <row r="12" s="61" customFormat="1" ht="15" customHeight="1" spans="1:3">
      <c r="A12" s="70" t="s">
        <v>97</v>
      </c>
      <c r="B12" s="71">
        <f>[1]IS!F14</f>
        <v>0</v>
      </c>
      <c r="C12" s="71">
        <f>[1]IS!B14</f>
        <v>0</v>
      </c>
    </row>
    <row r="13" s="61" customFormat="1" ht="15" customHeight="1" spans="1:3">
      <c r="A13" s="70" t="s">
        <v>98</v>
      </c>
      <c r="B13" s="69">
        <f>[1]IS!F15/10000</f>
        <v>-23.312246</v>
      </c>
      <c r="C13" s="69">
        <f>[1]IS!B15/10000</f>
        <v>-74.519178</v>
      </c>
    </row>
    <row r="14" s="61" customFormat="1" ht="15" customHeight="1" spans="1:3">
      <c r="A14" s="70" t="s">
        <v>99</v>
      </c>
      <c r="B14" s="69">
        <f>[1]IS!F16/10000</f>
        <v>57.595834</v>
      </c>
      <c r="C14" s="69">
        <f>[1]IS!B16/10000</f>
        <v>3.041667</v>
      </c>
    </row>
    <row r="15" s="61" customFormat="1" ht="15" customHeight="1" spans="1:3">
      <c r="A15" s="70" t="s">
        <v>100</v>
      </c>
      <c r="B15" s="69">
        <f>[1]IS!F17/10000</f>
        <v>81.987085</v>
      </c>
      <c r="C15" s="69">
        <f>[1]IS!B17/10000</f>
        <v>78.425845</v>
      </c>
    </row>
    <row r="16" s="61" customFormat="1" ht="15" customHeight="1" spans="1:3">
      <c r="A16" s="72" t="s">
        <v>101</v>
      </c>
      <c r="B16" s="69">
        <f>[1]IS!F18/10000</f>
        <v>3146.185134</v>
      </c>
      <c r="C16" s="69">
        <f>[1]IS!B18/10000</f>
        <v>1784.16639</v>
      </c>
    </row>
    <row r="17" s="61" customFormat="1" ht="15" customHeight="1" spans="1:3">
      <c r="A17" s="70" t="s">
        <v>102</v>
      </c>
      <c r="B17" s="71">
        <f>[1]IS!F19</f>
        <v>0</v>
      </c>
      <c r="C17" s="71">
        <f>[1]IS!B19</f>
        <v>0</v>
      </c>
    </row>
    <row r="18" s="61" customFormat="1" ht="15" customHeight="1" spans="1:3">
      <c r="A18" s="70" t="s">
        <v>103</v>
      </c>
      <c r="B18" s="71">
        <f>[1]IS!F20</f>
        <v>0</v>
      </c>
      <c r="C18" s="71">
        <f>[1]IS!B20</f>
        <v>0</v>
      </c>
    </row>
    <row r="19" s="61" customFormat="1" ht="15" customHeight="1" spans="1:3">
      <c r="A19" s="73" t="s">
        <v>104</v>
      </c>
      <c r="B19" s="71">
        <f>[1]IS!F21</f>
        <v>0</v>
      </c>
      <c r="C19" s="71">
        <f>[1]IS!B21</f>
        <v>0</v>
      </c>
    </row>
    <row r="20" s="61" customFormat="1" ht="15" customHeight="1" spans="1:3">
      <c r="A20" s="74" t="s">
        <v>105</v>
      </c>
      <c r="B20" s="71">
        <f>[1]IS!F22</f>
        <v>0</v>
      </c>
      <c r="C20" s="71">
        <f>[1]IS!B22</f>
        <v>0</v>
      </c>
    </row>
    <row r="21" s="61" customFormat="1" ht="15" customHeight="1" spans="1:3">
      <c r="A21" s="75" t="s">
        <v>106</v>
      </c>
      <c r="B21" s="71">
        <f>[1]IS!F23</f>
        <v>0</v>
      </c>
      <c r="C21" s="71">
        <f>[1]IS!B23</f>
        <v>0</v>
      </c>
    </row>
    <row r="22" s="61" customFormat="1" ht="15" customHeight="1" spans="1:3">
      <c r="A22" s="74" t="s">
        <v>107</v>
      </c>
      <c r="B22" s="69">
        <f>[1]IS!F24/10000</f>
        <v>0.77212</v>
      </c>
      <c r="C22" s="69">
        <f>[1]IS!B24/10000</f>
        <v>-4.335559</v>
      </c>
    </row>
    <row r="23" s="61" customFormat="1" ht="15" customHeight="1" spans="1:3">
      <c r="A23" s="75" t="s">
        <v>108</v>
      </c>
      <c r="B23" s="71">
        <f>[1]IS!F25</f>
        <v>0</v>
      </c>
      <c r="C23" s="71">
        <f>[1]IS!B25</f>
        <v>0</v>
      </c>
    </row>
    <row r="24" s="61" customFormat="1" ht="15" customHeight="1" spans="1:3">
      <c r="A24" s="75" t="s">
        <v>109</v>
      </c>
      <c r="B24" s="71">
        <f>[1]IS!F26</f>
        <v>0</v>
      </c>
      <c r="C24" s="71">
        <f>[1]IS!B26</f>
        <v>0</v>
      </c>
    </row>
    <row r="25" s="61" customFormat="1" ht="15" customHeight="1" spans="1:3">
      <c r="A25" s="52" t="s">
        <v>110</v>
      </c>
      <c r="B25" s="67">
        <f>B5-B7+B16+B17+SUM(B20:B24)</f>
        <v>44.7961319999994</v>
      </c>
      <c r="C25" s="67">
        <f>C5-C7+C16+C17+SUM(C20:C24)</f>
        <v>46.0627789999995</v>
      </c>
    </row>
    <row r="26" s="61" customFormat="1" ht="15" customHeight="1" spans="1:3">
      <c r="A26" s="54" t="s">
        <v>111</v>
      </c>
      <c r="B26" s="69">
        <f>[1]IS!F28/10000</f>
        <v>18.159771</v>
      </c>
      <c r="C26" s="69">
        <f>[1]IS!B28/10000</f>
        <v>4.246745</v>
      </c>
    </row>
    <row r="27" s="61" customFormat="1" ht="15" customHeight="1" spans="1:3">
      <c r="A27" s="54" t="s">
        <v>112</v>
      </c>
      <c r="B27" s="69">
        <f>[1]IS!F29/10000</f>
        <v>3.242345</v>
      </c>
      <c r="C27" s="69">
        <f>[1]IS!B29/10000</f>
        <v>1.072718</v>
      </c>
    </row>
    <row r="28" s="61" customFormat="1" ht="15" customHeight="1" spans="1:3">
      <c r="A28" s="52" t="s">
        <v>113</v>
      </c>
      <c r="B28" s="67">
        <f>B25+B26-B27</f>
        <v>59.7135579999994</v>
      </c>
      <c r="C28" s="67">
        <f>C25+C26-C27</f>
        <v>49.2368059999995</v>
      </c>
    </row>
    <row r="29" s="61" customFormat="1" ht="15" customHeight="1" spans="1:3">
      <c r="A29" s="54" t="s">
        <v>114</v>
      </c>
      <c r="B29" s="69">
        <f>[1]IS!F31/10000</f>
        <v>57.742089</v>
      </c>
      <c r="C29" s="69">
        <f>[1]IS!B31/10000</f>
        <v>43.66746</v>
      </c>
    </row>
    <row r="30" s="61" customFormat="1" ht="15" customHeight="1" spans="1:3">
      <c r="A30" s="52" t="s">
        <v>115</v>
      </c>
      <c r="B30" s="67">
        <f>B28-B29</f>
        <v>1.9714689999994</v>
      </c>
      <c r="C30" s="67">
        <f>C28-C29</f>
        <v>5.56934599999951</v>
      </c>
    </row>
    <row r="31" s="61" customFormat="1" ht="15" customHeight="1" spans="1:3">
      <c r="A31" s="54" t="s">
        <v>116</v>
      </c>
      <c r="B31" s="71"/>
      <c r="C31" s="71"/>
    </row>
    <row r="32" s="61" customFormat="1" ht="15" customHeight="1" spans="1:3">
      <c r="A32" s="68" t="s">
        <v>117</v>
      </c>
      <c r="B32" s="69">
        <f>[1]IS!$F$34/10000</f>
        <v>1.971469</v>
      </c>
      <c r="C32" s="69">
        <f>[1]IS!$B$34/10000</f>
        <v>5.569346</v>
      </c>
    </row>
    <row r="33" s="61" customFormat="1" ht="15" customHeight="1" spans="1:3">
      <c r="A33" s="68" t="s">
        <v>118</v>
      </c>
      <c r="B33" s="71"/>
      <c r="C33" s="71"/>
    </row>
    <row r="34" s="61" customFormat="1" ht="15" customHeight="1" spans="1:3">
      <c r="A34" s="54" t="s">
        <v>119</v>
      </c>
      <c r="B34" s="76"/>
      <c r="C34" s="76"/>
    </row>
    <row r="35" s="61" customFormat="1" ht="15" customHeight="1" spans="1:3">
      <c r="A35" s="54" t="s">
        <v>120</v>
      </c>
      <c r="B35" s="56">
        <f>[1]IS!$F$37/10000</f>
        <v>1.971469</v>
      </c>
      <c r="C35" s="56">
        <f>[1]IS!$B$37/10000</f>
        <v>5.569346</v>
      </c>
    </row>
    <row r="36" s="61" customFormat="1" ht="15" customHeight="1" spans="1:3">
      <c r="A36" s="54" t="s">
        <v>121</v>
      </c>
      <c r="B36" s="76">
        <f>[1]IS!$F$38</f>
        <v>0</v>
      </c>
      <c r="C36" s="76">
        <f>[1]IS!$B$38</f>
        <v>0</v>
      </c>
    </row>
    <row r="37" s="61" customFormat="1" ht="15" customHeight="1" spans="1:3">
      <c r="A37" s="52" t="s">
        <v>122</v>
      </c>
      <c r="B37" s="77">
        <f>B38+B53</f>
        <v>0</v>
      </c>
      <c r="C37" s="77">
        <f>C38+C53</f>
        <v>0</v>
      </c>
    </row>
    <row r="38" s="61" customFormat="1" ht="15" customHeight="1" spans="1:3">
      <c r="A38" s="54" t="s">
        <v>123</v>
      </c>
      <c r="B38" s="76">
        <f>B39+B45</f>
        <v>0</v>
      </c>
      <c r="C38" s="76">
        <f>C39+C45</f>
        <v>0</v>
      </c>
    </row>
    <row r="39" s="61" customFormat="1" ht="15" customHeight="1" spans="1:3">
      <c r="A39" s="54" t="s">
        <v>124</v>
      </c>
      <c r="B39" s="76">
        <f>SUM(B40:B44)</f>
        <v>0</v>
      </c>
      <c r="C39" s="76">
        <f>SUM(C40:C44)</f>
        <v>0</v>
      </c>
    </row>
    <row r="40" s="61" customFormat="1" ht="15" customHeight="1" spans="1:3">
      <c r="A40" s="54" t="s">
        <v>125</v>
      </c>
      <c r="B40" s="71">
        <f>[1]IS!F42</f>
        <v>0</v>
      </c>
      <c r="C40" s="71">
        <f>[1]IS!G42</f>
        <v>0</v>
      </c>
    </row>
    <row r="41" s="61" customFormat="1" ht="15" customHeight="1" spans="1:3">
      <c r="A41" s="54" t="s">
        <v>126</v>
      </c>
      <c r="B41" s="71">
        <f>[1]IS!F43</f>
        <v>0</v>
      </c>
      <c r="C41" s="71">
        <f>[1]IS!G43</f>
        <v>0</v>
      </c>
    </row>
    <row r="42" s="61" customFormat="1" ht="15" customHeight="1" spans="1:3">
      <c r="A42" s="78" t="s">
        <v>127</v>
      </c>
      <c r="B42" s="71">
        <f>[1]IS!F44</f>
        <v>0</v>
      </c>
      <c r="C42" s="71">
        <f>[1]IS!G44</f>
        <v>0</v>
      </c>
    </row>
    <row r="43" s="61" customFormat="1" ht="15" customHeight="1" spans="1:3">
      <c r="A43" s="78" t="s">
        <v>128</v>
      </c>
      <c r="B43" s="71">
        <f>[1]IS!F45</f>
        <v>0</v>
      </c>
      <c r="C43" s="71">
        <v>0</v>
      </c>
    </row>
    <row r="44" s="61" customFormat="1" ht="15" customHeight="1" spans="1:3">
      <c r="A44" s="54" t="s">
        <v>129</v>
      </c>
      <c r="B44" s="71">
        <f>[1]IS!F46</f>
        <v>0</v>
      </c>
      <c r="C44" s="71">
        <v>0</v>
      </c>
    </row>
    <row r="45" s="61" customFormat="1" ht="15" customHeight="1" spans="1:3">
      <c r="A45" s="32" t="s">
        <v>130</v>
      </c>
      <c r="B45" s="76">
        <f>SUM(B46:B52)</f>
        <v>0</v>
      </c>
      <c r="C45" s="76">
        <f>SUM(C46:C52)</f>
        <v>0</v>
      </c>
    </row>
    <row r="46" s="61" customFormat="1" ht="15" customHeight="1" spans="1:3">
      <c r="A46" s="32" t="s">
        <v>131</v>
      </c>
      <c r="B46" s="71">
        <f>[1]IS!F48</f>
        <v>0</v>
      </c>
      <c r="C46" s="71">
        <v>0</v>
      </c>
    </row>
    <row r="47" s="61" customFormat="1" ht="15" customHeight="1" spans="1:3">
      <c r="A47" s="32" t="s">
        <v>132</v>
      </c>
      <c r="B47" s="71">
        <f>[1]IS!F49</f>
        <v>0</v>
      </c>
      <c r="C47" s="71">
        <v>0</v>
      </c>
    </row>
    <row r="48" s="61" customFormat="1" ht="15" customHeight="1" spans="1:3">
      <c r="A48" s="32" t="s">
        <v>133</v>
      </c>
      <c r="B48" s="71">
        <f>[1]IS!F50</f>
        <v>0</v>
      </c>
      <c r="C48" s="71">
        <v>0</v>
      </c>
    </row>
    <row r="49" s="61" customFormat="1" ht="15" customHeight="1" spans="1:3">
      <c r="A49" s="32" t="s">
        <v>134</v>
      </c>
      <c r="B49" s="71">
        <f>[1]IS!F51</f>
        <v>0</v>
      </c>
      <c r="C49" s="71">
        <v>0</v>
      </c>
    </row>
    <row r="50" s="61" customFormat="1" ht="15" customHeight="1" spans="1:3">
      <c r="A50" s="32" t="s">
        <v>135</v>
      </c>
      <c r="B50" s="71">
        <f>[1]IS!F52</f>
        <v>0</v>
      </c>
      <c r="C50" s="71">
        <v>0</v>
      </c>
    </row>
    <row r="51" s="61" customFormat="1" ht="15" customHeight="1" spans="1:3">
      <c r="A51" s="32" t="s">
        <v>136</v>
      </c>
      <c r="B51" s="71">
        <f>[1]IS!F53</f>
        <v>0</v>
      </c>
      <c r="C51" s="71">
        <v>0</v>
      </c>
    </row>
    <row r="52" s="61" customFormat="1" ht="15" customHeight="1" spans="1:3">
      <c r="A52" s="54" t="s">
        <v>129</v>
      </c>
      <c r="B52" s="71">
        <f>[1]IS!F54</f>
        <v>0</v>
      </c>
      <c r="C52" s="71">
        <v>0</v>
      </c>
    </row>
    <row r="53" s="61" customFormat="1" ht="15" customHeight="1" spans="1:3">
      <c r="A53" s="32" t="s">
        <v>137</v>
      </c>
      <c r="B53" s="76"/>
      <c r="C53" s="76"/>
    </row>
    <row r="54" s="61" customFormat="1" ht="15" customHeight="1" spans="1:3">
      <c r="A54" s="79" t="s">
        <v>138</v>
      </c>
      <c r="B54" s="67">
        <f>B55+B56</f>
        <v>1.971469</v>
      </c>
      <c r="C54" s="67">
        <f>C55+C56</f>
        <v>5.569346</v>
      </c>
    </row>
    <row r="55" s="61" customFormat="1" ht="15" customHeight="1" spans="1:3">
      <c r="A55" s="80" t="s">
        <v>139</v>
      </c>
      <c r="B55" s="56">
        <f>B35+B38</f>
        <v>1.971469</v>
      </c>
      <c r="C55" s="56">
        <f>C35+C38</f>
        <v>5.569346</v>
      </c>
    </row>
    <row r="56" s="61" customFormat="1" ht="15" customHeight="1" spans="1:3">
      <c r="A56" s="80" t="s">
        <v>140</v>
      </c>
      <c r="B56" s="76">
        <f>B36+B53</f>
        <v>0</v>
      </c>
      <c r="C56" s="76">
        <f>C36+C53</f>
        <v>0</v>
      </c>
    </row>
    <row r="57" s="61" customFormat="1" ht="15" customHeight="1" spans="1:3">
      <c r="A57" s="52" t="s">
        <v>141</v>
      </c>
      <c r="B57" s="76"/>
      <c r="C57" s="76"/>
    </row>
    <row r="58" s="61" customFormat="1" ht="15" customHeight="1" spans="1:3">
      <c r="A58" s="54" t="s">
        <v>142</v>
      </c>
      <c r="B58" s="81" t="s">
        <v>143</v>
      </c>
      <c r="C58" s="81" t="s">
        <v>143</v>
      </c>
    </row>
    <row r="59" s="61" customFormat="1" ht="15" customHeight="1" spans="1:3">
      <c r="A59" s="54" t="s">
        <v>144</v>
      </c>
      <c r="B59" s="82" t="s">
        <v>143</v>
      </c>
      <c r="C59" s="82" t="s">
        <v>143</v>
      </c>
    </row>
  </sheetData>
  <autoFilter ref="A4:C59"/>
  <mergeCells count="2">
    <mergeCell ref="A1:C1"/>
    <mergeCell ref="A2:C2"/>
  </mergeCells>
  <printOptions horizontalCentered="1"/>
  <pageMargins left="0.786805555555556" right="0.786805555555556" top="0.786805555555556" bottom="0.984027777777778" header="0.511805555555556" footer="0.313888888888889"/>
  <pageSetup paperSize="9" scale="77" orientation="portrait" horizontalDpi="600"/>
  <headerFooter alignWithMargins="0" scaleWithDoc="0">
    <oddFooter>&amp;C&amp;"Times New Roman"&amp;10 &amp;12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45"/>
  <sheetViews>
    <sheetView topLeftCell="A25" workbookViewId="0">
      <selection activeCell="B55" sqref="B55"/>
    </sheetView>
  </sheetViews>
  <sheetFormatPr defaultColWidth="9" defaultRowHeight="14.25" customHeight="1" outlineLevelCol="2"/>
  <cols>
    <col min="1" max="1" width="50" style="41" customWidth="1"/>
    <col min="2" max="3" width="18.4416666666667" style="42" customWidth="1"/>
    <col min="4" max="16384" width="9" style="41"/>
  </cols>
  <sheetData>
    <row r="1" ht="36" customHeight="1" spans="1:3">
      <c r="A1" s="43" t="s">
        <v>145</v>
      </c>
      <c r="B1" s="44"/>
      <c r="C1" s="44"/>
    </row>
    <row r="2" ht="19.5" customHeight="1" spans="1:3">
      <c r="A2" s="45" t="s">
        <v>146</v>
      </c>
      <c r="B2" s="46"/>
      <c r="C2" s="46"/>
    </row>
    <row r="3" customHeight="1" spans="1:3">
      <c r="A3" s="47" t="str">
        <f>资产负债表!A3</f>
        <v>单位：安徽汽车职业技术学院</v>
      </c>
      <c r="B3" s="48"/>
      <c r="C3" s="49" t="s">
        <v>3</v>
      </c>
    </row>
    <row r="4" s="40" customFormat="1" ht="15.75" customHeight="1" spans="1:3">
      <c r="A4" s="50" t="s">
        <v>147</v>
      </c>
      <c r="B4" s="51" t="s">
        <v>88</v>
      </c>
      <c r="C4" s="51" t="s">
        <v>89</v>
      </c>
    </row>
    <row r="5" ht="15.75" customHeight="1" spans="1:3">
      <c r="A5" s="52" t="s">
        <v>148</v>
      </c>
      <c r="B5" s="53"/>
      <c r="C5" s="53"/>
    </row>
    <row r="6" ht="15.75" customHeight="1" spans="1:3">
      <c r="A6" s="54" t="s">
        <v>149</v>
      </c>
      <c r="B6" s="55">
        <f>[1]CF!$D$5/10000</f>
        <v>4113.217896</v>
      </c>
      <c r="C6" s="55">
        <f>[1]CF!$E$5/10000</f>
        <v>4941.609753</v>
      </c>
    </row>
    <row r="7" ht="15.75" customHeight="1" spans="1:3">
      <c r="A7" s="54" t="s">
        <v>150</v>
      </c>
      <c r="B7" s="53">
        <f>[1]CF!$D$7</f>
        <v>0</v>
      </c>
      <c r="C7" s="53">
        <f>[1]CF!$E$7</f>
        <v>0</v>
      </c>
    </row>
    <row r="8" ht="15.75" customHeight="1" spans="1:3">
      <c r="A8" s="54" t="s">
        <v>151</v>
      </c>
      <c r="B8" s="56">
        <f>[1]CF!$D$8/10000</f>
        <v>9419.98905</v>
      </c>
      <c r="C8" s="56">
        <f>[1]CF!$E$8/10000</f>
        <v>9668.080143</v>
      </c>
    </row>
    <row r="9" ht="15.75" customHeight="1" spans="1:3">
      <c r="A9" s="57" t="s">
        <v>152</v>
      </c>
      <c r="B9" s="55">
        <f>SUM(B6:B8)</f>
        <v>13533.206946</v>
      </c>
      <c r="C9" s="55">
        <f>SUM(C6:C8)</f>
        <v>14609.689896</v>
      </c>
    </row>
    <row r="10" ht="15.75" customHeight="1" spans="1:3">
      <c r="A10" s="54" t="s">
        <v>153</v>
      </c>
      <c r="B10" s="53">
        <f>[1]CF!D10</f>
        <v>0</v>
      </c>
      <c r="C10" s="53">
        <f>[1]CF!E10</f>
        <v>0</v>
      </c>
    </row>
    <row r="11" ht="15.75" customHeight="1" spans="1:3">
      <c r="A11" s="54" t="s">
        <v>154</v>
      </c>
      <c r="B11" s="55">
        <f>[1]CF!D11/10000</f>
        <v>4100.898925</v>
      </c>
      <c r="C11" s="55">
        <f>[1]CF!E11/10000</f>
        <v>3344.233507</v>
      </c>
    </row>
    <row r="12" ht="15.75" customHeight="1" spans="1:3">
      <c r="A12" s="54" t="s">
        <v>155</v>
      </c>
      <c r="B12" s="55">
        <f>[1]CF!D12/10000</f>
        <v>102.772746</v>
      </c>
      <c r="C12" s="55">
        <f>[1]CF!E12/10000</f>
        <v>17.675745</v>
      </c>
    </row>
    <row r="13" ht="15.75" customHeight="1" spans="1:3">
      <c r="A13" s="54" t="s">
        <v>156</v>
      </c>
      <c r="B13" s="55">
        <f>[1]CF!D13/10000</f>
        <v>3783.669746</v>
      </c>
      <c r="C13" s="55">
        <f>[1]CF!E13/10000</f>
        <v>2268.253732</v>
      </c>
    </row>
    <row r="14" ht="15.75" customHeight="1" spans="1:3">
      <c r="A14" s="57" t="s">
        <v>157</v>
      </c>
      <c r="B14" s="55">
        <f>SUM(B10:B13)</f>
        <v>7987.341417</v>
      </c>
      <c r="C14" s="55">
        <f>SUM(C10:C13)</f>
        <v>5630.162984</v>
      </c>
    </row>
    <row r="15" ht="15.75" customHeight="1" spans="1:3">
      <c r="A15" s="58" t="s">
        <v>158</v>
      </c>
      <c r="B15" s="59">
        <f>B9-B14</f>
        <v>5545.865529</v>
      </c>
      <c r="C15" s="59">
        <f>C9-C14</f>
        <v>8979.526912</v>
      </c>
    </row>
    <row r="16" ht="15.75" customHeight="1" spans="1:3">
      <c r="A16" s="52" t="s">
        <v>159</v>
      </c>
      <c r="B16" s="53"/>
      <c r="C16" s="53"/>
    </row>
    <row r="17" ht="15.75" customHeight="1" spans="1:3">
      <c r="A17" s="54" t="s">
        <v>160</v>
      </c>
      <c r="B17" s="53">
        <f>[1]CF!D17</f>
        <v>0</v>
      </c>
      <c r="C17" s="53">
        <f>[1]CF!E17</f>
        <v>0</v>
      </c>
    </row>
    <row r="18" ht="15.75" customHeight="1" spans="1:3">
      <c r="A18" s="54" t="s">
        <v>161</v>
      </c>
      <c r="B18" s="53">
        <f>[1]CF!D18</f>
        <v>0</v>
      </c>
      <c r="C18" s="53">
        <f>[1]CF!E18</f>
        <v>0</v>
      </c>
    </row>
    <row r="19" ht="15.75" customHeight="1" spans="1:3">
      <c r="A19" s="54" t="s">
        <v>162</v>
      </c>
      <c r="B19" s="55">
        <f>[1]CF!D19/10000</f>
        <v>9.22</v>
      </c>
      <c r="C19" s="55">
        <f>[1]CF!E19/10000</f>
        <v>2.992628</v>
      </c>
    </row>
    <row r="20" ht="15.75" customHeight="1" spans="1:3">
      <c r="A20" s="54" t="s">
        <v>163</v>
      </c>
      <c r="B20" s="53">
        <f>[1]CF!D20</f>
        <v>0</v>
      </c>
      <c r="C20" s="53">
        <f>[1]CF!E20</f>
        <v>0</v>
      </c>
    </row>
    <row r="21" ht="15.75" customHeight="1" spans="1:3">
      <c r="A21" s="54" t="s">
        <v>164</v>
      </c>
      <c r="B21" s="55">
        <f>[1]CF!D21/10000</f>
        <v>0.339532</v>
      </c>
      <c r="C21" s="53">
        <f>[1]CF!E21</f>
        <v>0</v>
      </c>
    </row>
    <row r="22" ht="15.75" customHeight="1" spans="1:3">
      <c r="A22" s="57" t="s">
        <v>165</v>
      </c>
      <c r="B22" s="56">
        <f>SUM(B17:B21)</f>
        <v>9.559532</v>
      </c>
      <c r="C22" s="56">
        <f>SUM(C17:C21)</f>
        <v>2.992628</v>
      </c>
    </row>
    <row r="23" ht="15.75" customHeight="1" spans="1:3">
      <c r="A23" s="54" t="s">
        <v>166</v>
      </c>
      <c r="B23" s="55">
        <f>[1]CF!D23/10000</f>
        <v>10609.447228</v>
      </c>
      <c r="C23" s="55">
        <f>[1]CF!E23/10000</f>
        <v>2039.169665</v>
      </c>
    </row>
    <row r="24" ht="15.75" customHeight="1" spans="1:3">
      <c r="A24" s="54" t="s">
        <v>167</v>
      </c>
      <c r="B24" s="53">
        <f>[1]CF!D24</f>
        <v>0</v>
      </c>
      <c r="C24" s="53">
        <f>[1]CF!E24</f>
        <v>0</v>
      </c>
    </row>
    <row r="25" ht="15.75" customHeight="1" spans="1:3">
      <c r="A25" s="54" t="s">
        <v>168</v>
      </c>
      <c r="B25" s="53">
        <f>[1]CF!D25</f>
        <v>0</v>
      </c>
      <c r="C25" s="53">
        <f>[1]CF!E25</f>
        <v>0</v>
      </c>
    </row>
    <row r="26" ht="15.75" customHeight="1" spans="1:3">
      <c r="A26" s="54" t="s">
        <v>169</v>
      </c>
      <c r="B26" s="53">
        <f>[1]CF!D26</f>
        <v>0</v>
      </c>
      <c r="C26" s="53">
        <f>[1]CF!E26</f>
        <v>0</v>
      </c>
    </row>
    <row r="27" ht="15.75" customHeight="1" spans="1:3">
      <c r="A27" s="57" t="s">
        <v>170</v>
      </c>
      <c r="B27" s="55">
        <f>SUM(B23:B26)</f>
        <v>10609.447228</v>
      </c>
      <c r="C27" s="55">
        <f>SUM(C23:C26)</f>
        <v>2039.169665</v>
      </c>
    </row>
    <row r="28" ht="15.75" customHeight="1" spans="1:3">
      <c r="A28" s="58" t="s">
        <v>171</v>
      </c>
      <c r="B28" s="59">
        <f>B22-B27</f>
        <v>-10599.887696</v>
      </c>
      <c r="C28" s="59">
        <f>C22-C27</f>
        <v>-2036.177037</v>
      </c>
    </row>
    <row r="29" ht="15.75" customHeight="1" spans="1:3">
      <c r="A29" s="52" t="s">
        <v>172</v>
      </c>
      <c r="B29" s="53"/>
      <c r="C29" s="53"/>
    </row>
    <row r="30" s="40" customFormat="1" ht="15.75" customHeight="1" spans="1:3">
      <c r="A30" s="54" t="s">
        <v>173</v>
      </c>
      <c r="B30" s="53">
        <f>[1]CF!D30</f>
        <v>0</v>
      </c>
      <c r="C30" s="53">
        <f>[1]CF!E30</f>
        <v>0</v>
      </c>
    </row>
    <row r="31" s="40" customFormat="1" ht="15.75" customHeight="1" spans="1:3">
      <c r="A31" s="54" t="s">
        <v>174</v>
      </c>
      <c r="B31" s="53">
        <f>[1]CF!D31</f>
        <v>0</v>
      </c>
      <c r="C31" s="53">
        <f>[1]CF!E31</f>
        <v>0</v>
      </c>
    </row>
    <row r="32" ht="15.75" customHeight="1" spans="1:3">
      <c r="A32" s="54" t="s">
        <v>175</v>
      </c>
      <c r="B32" s="53">
        <f>[1]CF!D32</f>
        <v>0</v>
      </c>
      <c r="C32" s="53">
        <f>[1]CF!E32</f>
        <v>0</v>
      </c>
    </row>
    <row r="33" ht="15.75" customHeight="1" spans="1:3">
      <c r="A33" s="54" t="s">
        <v>176</v>
      </c>
      <c r="B33" s="55">
        <f>([1]CF!$D$34+[1]CF!$D$33)/10000</f>
        <v>12000</v>
      </c>
      <c r="C33" s="55">
        <f>[1]CF!$E$34/10000</f>
        <v>1000</v>
      </c>
    </row>
    <row r="34" ht="15.75" customHeight="1" spans="1:3">
      <c r="A34" s="57" t="s">
        <v>177</v>
      </c>
      <c r="B34" s="55">
        <f>SUM(B30+B32+B33)</f>
        <v>12000</v>
      </c>
      <c r="C34" s="55">
        <f>SUM(C30+C32+C33)</f>
        <v>1000</v>
      </c>
    </row>
    <row r="35" ht="15.75" customHeight="1" spans="1:3">
      <c r="A35" s="54" t="s">
        <v>178</v>
      </c>
      <c r="B35" s="53">
        <f>[1]CF!D36</f>
        <v>0</v>
      </c>
      <c r="C35" s="53">
        <f>[1]CF!E36</f>
        <v>0</v>
      </c>
    </row>
    <row r="36" ht="15.75" customHeight="1" spans="1:3">
      <c r="A36" s="54" t="s">
        <v>179</v>
      </c>
      <c r="B36" s="55">
        <f>[1]CF!D37/10000</f>
        <v>57.595834</v>
      </c>
      <c r="C36" s="55">
        <f>[1]CF!E37/10000</f>
        <v>3.041667</v>
      </c>
    </row>
    <row r="37" ht="15.75" customHeight="1" spans="1:3">
      <c r="A37" s="54" t="s">
        <v>180</v>
      </c>
      <c r="B37" s="53">
        <f>[1]CF!D38</f>
        <v>0</v>
      </c>
      <c r="C37" s="53">
        <f>[1]CF!E38</f>
        <v>0</v>
      </c>
    </row>
    <row r="38" ht="15.75" customHeight="1" spans="1:3">
      <c r="A38" s="54" t="s">
        <v>181</v>
      </c>
      <c r="B38" s="55">
        <f>[1]CF!D39/10000</f>
        <v>3000</v>
      </c>
      <c r="C38" s="55">
        <f>[1]CF!E39/10000</f>
        <v>1000</v>
      </c>
    </row>
    <row r="39" ht="15.75" customHeight="1" spans="1:3">
      <c r="A39" s="57" t="s">
        <v>182</v>
      </c>
      <c r="B39" s="55">
        <f>B35+B36+B38</f>
        <v>3057.595834</v>
      </c>
      <c r="C39" s="55">
        <f>C35+C36+C38</f>
        <v>1003.041667</v>
      </c>
    </row>
    <row r="40" ht="15.75" customHeight="1" spans="1:3">
      <c r="A40" s="58" t="s">
        <v>183</v>
      </c>
      <c r="B40" s="59">
        <f>B34-B39</f>
        <v>8942.404166</v>
      </c>
      <c r="C40" s="59">
        <f>C34-C39</f>
        <v>-3.04166699999996</v>
      </c>
    </row>
    <row r="41" ht="15.75" customHeight="1" spans="1:3">
      <c r="A41" s="52" t="s">
        <v>184</v>
      </c>
      <c r="B41" s="53"/>
      <c r="C41" s="53"/>
    </row>
    <row r="42" ht="15.75" customHeight="1" spans="1:3">
      <c r="A42" s="52" t="s">
        <v>185</v>
      </c>
      <c r="B42" s="59">
        <f>B15+B28+B40+B41</f>
        <v>3888.381999</v>
      </c>
      <c r="C42" s="59">
        <f>C15+C28+C40+C41</f>
        <v>6940.308208</v>
      </c>
    </row>
    <row r="43" ht="15.75" customHeight="1" spans="1:3">
      <c r="A43" s="54" t="s">
        <v>186</v>
      </c>
      <c r="B43" s="55">
        <f>资产负债表!C6</f>
        <v>13584.248818</v>
      </c>
      <c r="C43" s="55">
        <f>[1]CF!E44/10000</f>
        <v>6643.94061</v>
      </c>
    </row>
    <row r="44" ht="15.75" customHeight="1" spans="1:3">
      <c r="A44" s="52" t="s">
        <v>187</v>
      </c>
      <c r="B44" s="59">
        <f>B42+B43</f>
        <v>17472.630817</v>
      </c>
      <c r="C44" s="59">
        <f>C42+C43</f>
        <v>13584.248818</v>
      </c>
    </row>
    <row r="45" customHeight="1" spans="1:1">
      <c r="A45" s="60"/>
    </row>
  </sheetData>
  <autoFilter ref="A4:D44"/>
  <mergeCells count="2">
    <mergeCell ref="A1:C1"/>
    <mergeCell ref="A2:C2"/>
  </mergeCells>
  <printOptions horizontalCentered="1"/>
  <pageMargins left="0.786805555555556" right="0.786805555555556" top="0.786805555555556" bottom="0.984027777777778" header="0.511805555555556" footer="0.313888888888889"/>
  <pageSetup paperSize="9" scale="92" orientation="portrait" horizontalDpi="600"/>
  <headerFooter alignWithMargins="0" scaleWithDoc="0">
    <oddFooter>&amp;C&amp;"Times New Roman"&amp;10 &amp;12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2"/>
  <sheetViews>
    <sheetView topLeftCell="A19" workbookViewId="0">
      <selection activeCell="A2" sqref="A2:N2"/>
    </sheetView>
  </sheetViews>
  <sheetFormatPr defaultColWidth="9" defaultRowHeight="12"/>
  <cols>
    <col min="1" max="1" width="30.375" style="20" customWidth="1"/>
    <col min="2" max="2" width="10.75" style="21" customWidth="1"/>
    <col min="3" max="5" width="8.75" style="21" customWidth="1"/>
    <col min="6" max="6" width="11.5" style="21" customWidth="1"/>
    <col min="7" max="11" width="8.75" style="21" customWidth="1"/>
    <col min="12" max="12" width="11.5" style="21" customWidth="1"/>
    <col min="13" max="13" width="8.75" style="21" customWidth="1"/>
    <col min="14" max="14" width="13.125" style="21" customWidth="1"/>
    <col min="15" max="16384" width="9" style="20"/>
  </cols>
  <sheetData>
    <row r="1" ht="31" customHeight="1" spans="1:14">
      <c r="A1" s="22" t="s">
        <v>188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21" customHeight="1" spans="1:14">
      <c r="A2" s="23" t="s">
        <v>189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4">
      <c r="A3" s="20" t="str">
        <f>'现金流量表 '!A3</f>
        <v>单位：安徽汽车职业技术学院</v>
      </c>
      <c r="G3" s="25"/>
      <c r="H3" s="25"/>
      <c r="M3" s="24"/>
      <c r="N3" s="39" t="s">
        <v>3</v>
      </c>
    </row>
    <row r="4" ht="18" customHeight="1" spans="1:14">
      <c r="A4" s="26" t="s">
        <v>190</v>
      </c>
      <c r="B4" s="27" t="s">
        <v>191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ht="18" customHeight="1" spans="1:14">
      <c r="A5" s="26"/>
      <c r="B5" s="26" t="s">
        <v>192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 t="s">
        <v>193</v>
      </c>
      <c r="N5" s="26" t="s">
        <v>82</v>
      </c>
    </row>
    <row r="6" ht="18" customHeight="1" spans="1:14">
      <c r="A6" s="26"/>
      <c r="B6" s="28" t="s">
        <v>194</v>
      </c>
      <c r="C6" s="26" t="s">
        <v>195</v>
      </c>
      <c r="D6" s="26"/>
      <c r="E6" s="26"/>
      <c r="F6" s="26" t="s">
        <v>196</v>
      </c>
      <c r="G6" s="26" t="s">
        <v>197</v>
      </c>
      <c r="H6" s="26" t="s">
        <v>198</v>
      </c>
      <c r="I6" s="26" t="s">
        <v>199</v>
      </c>
      <c r="J6" s="26" t="s">
        <v>200</v>
      </c>
      <c r="K6" s="26" t="s">
        <v>201</v>
      </c>
      <c r="L6" s="26" t="s">
        <v>202</v>
      </c>
      <c r="M6" s="26"/>
      <c r="N6" s="26"/>
    </row>
    <row r="7" ht="18" customHeight="1" spans="1:14">
      <c r="A7" s="26"/>
      <c r="B7" s="28"/>
      <c r="C7" s="26" t="s">
        <v>203</v>
      </c>
      <c r="D7" s="26" t="s">
        <v>204</v>
      </c>
      <c r="E7" s="26" t="s">
        <v>205</v>
      </c>
      <c r="F7" s="26"/>
      <c r="G7" s="26"/>
      <c r="H7" s="26"/>
      <c r="I7" s="26"/>
      <c r="J7" s="26"/>
      <c r="K7" s="26"/>
      <c r="L7" s="26"/>
      <c r="M7" s="26"/>
      <c r="N7" s="26"/>
    </row>
    <row r="8" ht="19.5" customHeight="1" spans="1:14">
      <c r="A8" s="29" t="s">
        <v>206</v>
      </c>
      <c r="B8" s="30">
        <f>B73</f>
        <v>5614.521742</v>
      </c>
      <c r="C8" s="31">
        <f t="shared" ref="C8:K8" si="0">C73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0">
        <f t="shared" si="0"/>
        <v>71.85588</v>
      </c>
      <c r="K8" s="30">
        <f t="shared" si="0"/>
        <v>331.601272000001</v>
      </c>
      <c r="L8" s="30">
        <f>SUM(B8:F8)-G8+SUM(H8:K8)</f>
        <v>6017.978894</v>
      </c>
      <c r="M8" s="31">
        <f>M73</f>
        <v>0</v>
      </c>
      <c r="N8" s="30">
        <f>L8+M8</f>
        <v>6017.978894</v>
      </c>
    </row>
    <row r="9" ht="19.5" customHeight="1" spans="1:14">
      <c r="A9" s="32" t="s">
        <v>207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1">
        <f t="shared" ref="L9:L35" si="1">SUM(B9:F9)-G9+SUM(H9:K9)</f>
        <v>0</v>
      </c>
      <c r="M9" s="33"/>
      <c r="N9" s="31">
        <f t="shared" ref="N9:N35" si="2">L9+M9</f>
        <v>0</v>
      </c>
    </row>
    <row r="10" ht="19.5" customHeight="1" spans="1:14">
      <c r="A10" s="32" t="s">
        <v>208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1">
        <f t="shared" si="1"/>
        <v>0</v>
      </c>
      <c r="M10" s="33"/>
      <c r="N10" s="31">
        <f t="shared" si="2"/>
        <v>0</v>
      </c>
    </row>
    <row r="11" ht="19.5" customHeight="1" spans="1:14">
      <c r="A11" s="34" t="s">
        <v>209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1">
        <f t="shared" si="1"/>
        <v>0</v>
      </c>
      <c r="M11" s="33"/>
      <c r="N11" s="31">
        <f t="shared" si="2"/>
        <v>0</v>
      </c>
    </row>
    <row r="12" ht="19.5" customHeight="1" spans="1:14">
      <c r="A12" s="32" t="s">
        <v>210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1">
        <f t="shared" si="1"/>
        <v>0</v>
      </c>
      <c r="M12" s="33"/>
      <c r="N12" s="31">
        <f t="shared" si="2"/>
        <v>0</v>
      </c>
    </row>
    <row r="13" ht="19.5" customHeight="1" spans="1:14">
      <c r="A13" s="29" t="s">
        <v>211</v>
      </c>
      <c r="B13" s="30">
        <f>SUM(B8:B12)</f>
        <v>5614.521742</v>
      </c>
      <c r="C13" s="31">
        <f>SUM(C8:C12)</f>
        <v>0</v>
      </c>
      <c r="D13" s="31">
        <f t="shared" ref="D13:M13" si="3">SUM(D8:D12)</f>
        <v>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0">
        <f t="shared" si="3"/>
        <v>71.85588</v>
      </c>
      <c r="K13" s="30">
        <f t="shared" si="3"/>
        <v>331.601272000001</v>
      </c>
      <c r="L13" s="30">
        <f t="shared" si="3"/>
        <v>6017.978894</v>
      </c>
      <c r="M13" s="31">
        <f t="shared" si="3"/>
        <v>0</v>
      </c>
      <c r="N13" s="30">
        <f t="shared" si="2"/>
        <v>6017.978894</v>
      </c>
    </row>
    <row r="14" ht="24" spans="1:14">
      <c r="A14" s="29" t="s">
        <v>212</v>
      </c>
      <c r="B14" s="31">
        <f>B15+B16+B21+B25+B32+B35</f>
        <v>0</v>
      </c>
      <c r="C14" s="31">
        <f t="shared" ref="C14:M14" si="4">C15+C16+C21+C25+C32+C35</f>
        <v>0</v>
      </c>
      <c r="D14" s="31">
        <f t="shared" si="4"/>
        <v>0</v>
      </c>
      <c r="E14" s="31">
        <f t="shared" si="4"/>
        <v>0</v>
      </c>
      <c r="F14" s="30">
        <f t="shared" si="4"/>
        <v>3868.495505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0">
        <f t="shared" si="4"/>
        <v>2.805221</v>
      </c>
      <c r="K14" s="30">
        <f t="shared" si="4"/>
        <v>-0.833752000000003</v>
      </c>
      <c r="L14" s="30">
        <f t="shared" si="1"/>
        <v>3870.466974</v>
      </c>
      <c r="M14" s="31">
        <f t="shared" si="4"/>
        <v>0</v>
      </c>
      <c r="N14" s="30">
        <f t="shared" si="2"/>
        <v>3870.466974</v>
      </c>
    </row>
    <row r="15" ht="19.5" customHeight="1" spans="1:14">
      <c r="A15" s="32" t="s">
        <v>213</v>
      </c>
      <c r="B15" s="33"/>
      <c r="C15" s="33"/>
      <c r="D15" s="33"/>
      <c r="E15" s="33"/>
      <c r="F15" s="33"/>
      <c r="G15" s="33"/>
      <c r="H15" s="33">
        <f>'利润表 '!B38</f>
        <v>0</v>
      </c>
      <c r="I15" s="33"/>
      <c r="J15" s="33"/>
      <c r="K15" s="35">
        <f>'利润表 '!B35</f>
        <v>1.971469</v>
      </c>
      <c r="L15" s="35">
        <f t="shared" si="1"/>
        <v>1.971469</v>
      </c>
      <c r="M15" s="33">
        <f>'利润表 '!B56</f>
        <v>0</v>
      </c>
      <c r="N15" s="35">
        <f t="shared" si="2"/>
        <v>1.971469</v>
      </c>
    </row>
    <row r="16" ht="19.5" customHeight="1" spans="1:14">
      <c r="A16" s="32" t="s">
        <v>214</v>
      </c>
      <c r="B16" s="33">
        <f>B17+B18+B19+B20</f>
        <v>0</v>
      </c>
      <c r="C16" s="33">
        <f t="shared" ref="C16:M16" si="5">C17+C18+C19+C20</f>
        <v>0</v>
      </c>
      <c r="D16" s="33">
        <f t="shared" si="5"/>
        <v>0</v>
      </c>
      <c r="E16" s="33">
        <f t="shared" si="5"/>
        <v>0</v>
      </c>
      <c r="F16" s="35">
        <f t="shared" si="5"/>
        <v>3868.495505</v>
      </c>
      <c r="G16" s="33">
        <f t="shared" si="5"/>
        <v>0</v>
      </c>
      <c r="H16" s="33">
        <f t="shared" si="5"/>
        <v>0</v>
      </c>
      <c r="I16" s="33">
        <f t="shared" si="5"/>
        <v>0</v>
      </c>
      <c r="J16" s="33">
        <f t="shared" si="5"/>
        <v>0</v>
      </c>
      <c r="K16" s="33">
        <f t="shared" si="5"/>
        <v>0</v>
      </c>
      <c r="L16" s="35">
        <f t="shared" si="1"/>
        <v>3868.495505</v>
      </c>
      <c r="M16" s="33">
        <f t="shared" si="5"/>
        <v>0</v>
      </c>
      <c r="N16" s="35">
        <f t="shared" si="2"/>
        <v>3868.495505</v>
      </c>
    </row>
    <row r="17" ht="19.5" customHeight="1" spans="1:14">
      <c r="A17" s="32" t="s">
        <v>215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1">
        <f t="shared" si="1"/>
        <v>0</v>
      </c>
      <c r="M17" s="33"/>
      <c r="N17" s="31">
        <f t="shared" si="2"/>
        <v>0</v>
      </c>
    </row>
    <row r="18" ht="19.5" customHeight="1" spans="1:14">
      <c r="A18" s="32" t="s">
        <v>216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1">
        <f t="shared" si="1"/>
        <v>0</v>
      </c>
      <c r="M18" s="33"/>
      <c r="N18" s="31">
        <f t="shared" si="2"/>
        <v>0</v>
      </c>
    </row>
    <row r="19" ht="19.5" customHeight="1" spans="1:14">
      <c r="A19" s="32" t="s">
        <v>217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1">
        <f t="shared" si="1"/>
        <v>0</v>
      </c>
      <c r="M19" s="33"/>
      <c r="N19" s="31">
        <f t="shared" si="2"/>
        <v>0</v>
      </c>
    </row>
    <row r="20" ht="19.5" customHeight="1" spans="1:14">
      <c r="A20" s="32" t="s">
        <v>218</v>
      </c>
      <c r="B20" s="33"/>
      <c r="C20" s="33"/>
      <c r="D20" s="33"/>
      <c r="E20" s="33"/>
      <c r="F20" s="35">
        <f>资产负债表!E39-资产负债表!F39</f>
        <v>3868.495505</v>
      </c>
      <c r="G20" s="33"/>
      <c r="H20" s="33"/>
      <c r="I20" s="33"/>
      <c r="J20" s="33"/>
      <c r="K20" s="33"/>
      <c r="L20" s="35">
        <f t="shared" si="1"/>
        <v>3868.495505</v>
      </c>
      <c r="M20" s="33"/>
      <c r="N20" s="35">
        <f t="shared" si="2"/>
        <v>3868.495505</v>
      </c>
    </row>
    <row r="21" ht="19.5" customHeight="1" spans="1:14">
      <c r="A21" s="32" t="s">
        <v>219</v>
      </c>
      <c r="B21" s="33">
        <f>B22+B23+B24</f>
        <v>0</v>
      </c>
      <c r="C21" s="33">
        <f t="shared" ref="C21:M21" si="6">C22+C23+C24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5">
        <f t="shared" si="6"/>
        <v>2.805221</v>
      </c>
      <c r="K21" s="35">
        <f t="shared" si="6"/>
        <v>-2.805221</v>
      </c>
      <c r="L21" s="31">
        <f t="shared" si="1"/>
        <v>0</v>
      </c>
      <c r="M21" s="33">
        <f t="shared" si="6"/>
        <v>0</v>
      </c>
      <c r="N21" s="31">
        <f t="shared" si="2"/>
        <v>0</v>
      </c>
    </row>
    <row r="22" ht="19.5" customHeight="1" spans="1:14">
      <c r="A22" s="32" t="s">
        <v>220</v>
      </c>
      <c r="B22" s="33"/>
      <c r="C22" s="33"/>
      <c r="D22" s="33"/>
      <c r="E22" s="33"/>
      <c r="F22" s="33"/>
      <c r="G22" s="33"/>
      <c r="H22" s="33"/>
      <c r="I22" s="33"/>
      <c r="J22" s="35">
        <f>资产负债表!E43-资产负债表!F43</f>
        <v>2.805221</v>
      </c>
      <c r="K22" s="35">
        <f>0-J22</f>
        <v>-2.805221</v>
      </c>
      <c r="L22" s="31">
        <f t="shared" si="1"/>
        <v>0</v>
      </c>
      <c r="M22" s="33"/>
      <c r="N22" s="31">
        <f t="shared" si="2"/>
        <v>0</v>
      </c>
    </row>
    <row r="23" ht="19.5" customHeight="1" spans="1:14">
      <c r="A23" s="32" t="s">
        <v>221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1">
        <f t="shared" si="1"/>
        <v>0</v>
      </c>
      <c r="M23" s="33"/>
      <c r="N23" s="31">
        <f t="shared" si="2"/>
        <v>0</v>
      </c>
    </row>
    <row r="24" ht="19.5" customHeight="1" spans="1:14">
      <c r="A24" s="32" t="s">
        <v>222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1">
        <f t="shared" si="1"/>
        <v>0</v>
      </c>
      <c r="M24" s="33"/>
      <c r="N24" s="31">
        <f t="shared" si="2"/>
        <v>0</v>
      </c>
    </row>
    <row r="25" ht="19.5" customHeight="1" spans="1:14">
      <c r="A25" s="32" t="s">
        <v>223</v>
      </c>
      <c r="B25" s="33">
        <f>SUM(B26:B31)</f>
        <v>0</v>
      </c>
      <c r="C25" s="33">
        <f>SUM(C26:C31)</f>
        <v>0</v>
      </c>
      <c r="D25" s="33">
        <f t="shared" ref="D25:M25" si="7">SUM(D26:D31)</f>
        <v>0</v>
      </c>
      <c r="E25" s="33">
        <f t="shared" si="7"/>
        <v>0</v>
      </c>
      <c r="F25" s="33">
        <f t="shared" si="7"/>
        <v>0</v>
      </c>
      <c r="G25" s="33">
        <f t="shared" si="7"/>
        <v>0</v>
      </c>
      <c r="H25" s="33">
        <f t="shared" si="7"/>
        <v>0</v>
      </c>
      <c r="I25" s="33">
        <f t="shared" si="7"/>
        <v>0</v>
      </c>
      <c r="J25" s="33">
        <f t="shared" si="7"/>
        <v>0</v>
      </c>
      <c r="K25" s="33">
        <f t="shared" si="7"/>
        <v>0</v>
      </c>
      <c r="L25" s="31">
        <f t="shared" si="1"/>
        <v>0</v>
      </c>
      <c r="M25" s="33">
        <f t="shared" si="7"/>
        <v>0</v>
      </c>
      <c r="N25" s="31">
        <f t="shared" si="2"/>
        <v>0</v>
      </c>
    </row>
    <row r="26" ht="19.5" customHeight="1" spans="1:14">
      <c r="A26" s="32" t="s">
        <v>224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1">
        <f t="shared" si="1"/>
        <v>0</v>
      </c>
      <c r="M26" s="33"/>
      <c r="N26" s="31">
        <f t="shared" si="2"/>
        <v>0</v>
      </c>
    </row>
    <row r="27" ht="19.5" customHeight="1" spans="1:14">
      <c r="A27" s="32" t="s">
        <v>225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1">
        <f t="shared" si="1"/>
        <v>0</v>
      </c>
      <c r="M27" s="33"/>
      <c r="N27" s="31">
        <f t="shared" si="2"/>
        <v>0</v>
      </c>
    </row>
    <row r="28" ht="19.5" customHeight="1" spans="1:14">
      <c r="A28" s="32" t="s">
        <v>226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1">
        <f t="shared" si="1"/>
        <v>0</v>
      </c>
      <c r="M28" s="33"/>
      <c r="N28" s="31">
        <f t="shared" si="2"/>
        <v>0</v>
      </c>
    </row>
    <row r="29" ht="19.5" customHeight="1" spans="1:14">
      <c r="A29" s="36" t="s">
        <v>227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1">
        <f t="shared" si="1"/>
        <v>0</v>
      </c>
      <c r="M29" s="33"/>
      <c r="N29" s="31">
        <f t="shared" si="2"/>
        <v>0</v>
      </c>
    </row>
    <row r="30" ht="19.5" customHeight="1" spans="1:14">
      <c r="A30" s="36" t="s">
        <v>228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1">
        <f t="shared" si="1"/>
        <v>0</v>
      </c>
      <c r="M30" s="33"/>
      <c r="N30" s="31">
        <f t="shared" si="2"/>
        <v>0</v>
      </c>
    </row>
    <row r="31" ht="19.5" customHeight="1" spans="1:14">
      <c r="A31" s="36" t="s">
        <v>229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1">
        <f t="shared" si="1"/>
        <v>0</v>
      </c>
      <c r="M31" s="33"/>
      <c r="N31" s="31">
        <f t="shared" si="2"/>
        <v>0</v>
      </c>
    </row>
    <row r="32" ht="19.5" customHeight="1" spans="1:14">
      <c r="A32" s="32" t="s">
        <v>230</v>
      </c>
      <c r="B32" s="33">
        <f>B33-B34</f>
        <v>0</v>
      </c>
      <c r="C32" s="33">
        <f t="shared" ref="C32:M32" si="8">C33-C34</f>
        <v>0</v>
      </c>
      <c r="D32" s="33">
        <f t="shared" si="8"/>
        <v>0</v>
      </c>
      <c r="E32" s="33">
        <f t="shared" si="8"/>
        <v>0</v>
      </c>
      <c r="F32" s="33">
        <f t="shared" si="8"/>
        <v>0</v>
      </c>
      <c r="G32" s="33">
        <f t="shared" si="8"/>
        <v>0</v>
      </c>
      <c r="H32" s="33">
        <f t="shared" si="8"/>
        <v>0</v>
      </c>
      <c r="I32" s="33">
        <f t="shared" si="8"/>
        <v>0</v>
      </c>
      <c r="J32" s="33">
        <f t="shared" si="8"/>
        <v>0</v>
      </c>
      <c r="K32" s="33">
        <f t="shared" si="8"/>
        <v>0</v>
      </c>
      <c r="L32" s="31">
        <f t="shared" si="1"/>
        <v>0</v>
      </c>
      <c r="M32" s="33">
        <f t="shared" si="8"/>
        <v>0</v>
      </c>
      <c r="N32" s="31">
        <f t="shared" si="2"/>
        <v>0</v>
      </c>
    </row>
    <row r="33" ht="19.5" customHeight="1" spans="1:14">
      <c r="A33" s="32" t="s">
        <v>231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1">
        <f t="shared" si="1"/>
        <v>0</v>
      </c>
      <c r="M33" s="33"/>
      <c r="N33" s="31">
        <f t="shared" si="2"/>
        <v>0</v>
      </c>
    </row>
    <row r="34" ht="19.5" customHeight="1" spans="1:14">
      <c r="A34" s="32" t="s">
        <v>232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1">
        <f t="shared" si="1"/>
        <v>0</v>
      </c>
      <c r="M34" s="33"/>
      <c r="N34" s="31">
        <f t="shared" si="2"/>
        <v>0</v>
      </c>
    </row>
    <row r="35" ht="19.5" customHeight="1" spans="1:14">
      <c r="A35" s="32" t="s">
        <v>233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1">
        <f t="shared" si="1"/>
        <v>0</v>
      </c>
      <c r="M35" s="33"/>
      <c r="N35" s="31">
        <f t="shared" si="2"/>
        <v>0</v>
      </c>
    </row>
    <row r="36" ht="19.5" customHeight="1" spans="1:14">
      <c r="A36" s="29" t="s">
        <v>234</v>
      </c>
      <c r="B36" s="30">
        <f t="shared" ref="B36:N36" si="9">B13+B14</f>
        <v>5614.521742</v>
      </c>
      <c r="C36" s="31">
        <f t="shared" si="9"/>
        <v>0</v>
      </c>
      <c r="D36" s="31">
        <f t="shared" si="9"/>
        <v>0</v>
      </c>
      <c r="E36" s="31">
        <f t="shared" si="9"/>
        <v>0</v>
      </c>
      <c r="F36" s="30">
        <f t="shared" si="9"/>
        <v>3868.495505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0">
        <f t="shared" si="9"/>
        <v>74.661101</v>
      </c>
      <c r="K36" s="30">
        <f t="shared" si="9"/>
        <v>330.767520000001</v>
      </c>
      <c r="L36" s="30">
        <f t="shared" si="9"/>
        <v>9888.445868</v>
      </c>
      <c r="M36" s="31">
        <f t="shared" si="9"/>
        <v>0</v>
      </c>
      <c r="N36" s="30">
        <f t="shared" si="9"/>
        <v>9888.445868</v>
      </c>
    </row>
    <row r="37" ht="19.5" customHeight="1" spans="1:14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ht="22.35" customHeight="1" spans="1:14">
      <c r="A38" s="22" t="s">
        <v>235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ht="20.25" customHeight="1" spans="1:14">
      <c r="A39" s="23" t="s">
        <v>189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ht="18.75" customHeight="1" spans="1:14">
      <c r="A40" s="20" t="s">
        <v>2</v>
      </c>
      <c r="G40" s="25"/>
      <c r="H40" s="25"/>
      <c r="M40" s="24"/>
      <c r="N40" s="39" t="s">
        <v>3</v>
      </c>
    </row>
    <row r="41" ht="18.75" customHeight="1" spans="1:14">
      <c r="A41" s="26" t="s">
        <v>190</v>
      </c>
      <c r="B41" s="26" t="s">
        <v>236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ht="18.75" customHeight="1" spans="1:14">
      <c r="A42" s="26"/>
      <c r="B42" s="26" t="s">
        <v>192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 t="s">
        <v>193</v>
      </c>
      <c r="N42" s="26" t="s">
        <v>82</v>
      </c>
    </row>
    <row r="43" ht="18.75" customHeight="1" spans="1:14">
      <c r="A43" s="26"/>
      <c r="B43" s="28" t="s">
        <v>194</v>
      </c>
      <c r="C43" s="26" t="s">
        <v>195</v>
      </c>
      <c r="D43" s="26"/>
      <c r="E43" s="26"/>
      <c r="F43" s="26" t="s">
        <v>196</v>
      </c>
      <c r="G43" s="26" t="s">
        <v>197</v>
      </c>
      <c r="H43" s="26" t="s">
        <v>198</v>
      </c>
      <c r="I43" s="26" t="s">
        <v>199</v>
      </c>
      <c r="J43" s="26" t="s">
        <v>200</v>
      </c>
      <c r="K43" s="26" t="s">
        <v>201</v>
      </c>
      <c r="L43" s="26" t="s">
        <v>202</v>
      </c>
      <c r="M43" s="26"/>
      <c r="N43" s="26"/>
    </row>
    <row r="44" ht="18.75" customHeight="1" spans="1:14">
      <c r="A44" s="26"/>
      <c r="B44" s="28"/>
      <c r="C44" s="26" t="s">
        <v>203</v>
      </c>
      <c r="D44" s="26" t="s">
        <v>204</v>
      </c>
      <c r="E44" s="26" t="s">
        <v>205</v>
      </c>
      <c r="F44" s="26"/>
      <c r="G44" s="26"/>
      <c r="H44" s="26"/>
      <c r="I44" s="26"/>
      <c r="J44" s="26"/>
      <c r="K44" s="26"/>
      <c r="L44" s="26"/>
      <c r="M44" s="26"/>
      <c r="N44" s="26"/>
    </row>
    <row r="45" ht="18.75" customHeight="1" spans="1:14">
      <c r="A45" s="29" t="s">
        <v>206</v>
      </c>
      <c r="B45" s="30">
        <f>56145217.42/10000</f>
        <v>5614.521742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0">
        <f>712989.45/10000</f>
        <v>71.298945</v>
      </c>
      <c r="K45" s="30">
        <f>3265888.61000001/10000</f>
        <v>326.588861000001</v>
      </c>
      <c r="L45" s="30">
        <f>SUM(B45:F45)-G45+SUM(H45:K45)</f>
        <v>6012.409548</v>
      </c>
      <c r="M45" s="31"/>
      <c r="N45" s="30">
        <f>L45+M45</f>
        <v>6012.409548</v>
      </c>
    </row>
    <row r="46" ht="18.75" customHeight="1" spans="1:14">
      <c r="A46" s="32" t="s">
        <v>207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1">
        <f t="shared" ref="L46:L72" si="10">SUM(B46:F46)-G46+SUM(H46:K46)</f>
        <v>0</v>
      </c>
      <c r="M46" s="33"/>
      <c r="N46" s="31">
        <f t="shared" ref="N46:N72" si="11">L46+M46</f>
        <v>0</v>
      </c>
    </row>
    <row r="47" ht="18.75" customHeight="1" spans="1:14">
      <c r="A47" s="32" t="s">
        <v>208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1">
        <f t="shared" si="10"/>
        <v>0</v>
      </c>
      <c r="M47" s="33"/>
      <c r="N47" s="31">
        <f t="shared" si="11"/>
        <v>0</v>
      </c>
    </row>
    <row r="48" ht="18.75" customHeight="1" spans="1:14">
      <c r="A48" s="34" t="s">
        <v>209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1">
        <f t="shared" si="10"/>
        <v>0</v>
      </c>
      <c r="M48" s="33"/>
      <c r="N48" s="31">
        <f t="shared" si="11"/>
        <v>0</v>
      </c>
    </row>
    <row r="49" ht="18.75" customHeight="1" spans="1:14">
      <c r="A49" s="32" t="s">
        <v>210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1">
        <f t="shared" si="10"/>
        <v>0</v>
      </c>
      <c r="M49" s="33"/>
      <c r="N49" s="31">
        <f t="shared" si="11"/>
        <v>0</v>
      </c>
    </row>
    <row r="50" ht="18.75" customHeight="1" spans="1:14">
      <c r="A50" s="29" t="s">
        <v>211</v>
      </c>
      <c r="B50" s="30">
        <f>SUM(B45:B49)</f>
        <v>5614.521742</v>
      </c>
      <c r="C50" s="31">
        <f t="shared" ref="C50:M50" si="12">SUM(C45:C49)</f>
        <v>0</v>
      </c>
      <c r="D50" s="31">
        <f t="shared" si="12"/>
        <v>0</v>
      </c>
      <c r="E50" s="31">
        <f t="shared" si="12"/>
        <v>0</v>
      </c>
      <c r="F50" s="31">
        <f t="shared" si="12"/>
        <v>0</v>
      </c>
      <c r="G50" s="31">
        <f t="shared" si="12"/>
        <v>0</v>
      </c>
      <c r="H50" s="31">
        <f t="shared" si="12"/>
        <v>0</v>
      </c>
      <c r="I50" s="31">
        <f t="shared" si="12"/>
        <v>0</v>
      </c>
      <c r="J50" s="30">
        <f t="shared" si="12"/>
        <v>71.298945</v>
      </c>
      <c r="K50" s="30">
        <f t="shared" si="12"/>
        <v>326.588861000001</v>
      </c>
      <c r="L50" s="30">
        <f t="shared" si="12"/>
        <v>6012.409548</v>
      </c>
      <c r="M50" s="31">
        <f t="shared" si="12"/>
        <v>0</v>
      </c>
      <c r="N50" s="30">
        <f t="shared" si="11"/>
        <v>6012.409548</v>
      </c>
    </row>
    <row r="51" ht="30" customHeight="1" spans="1:14">
      <c r="A51" s="29" t="s">
        <v>212</v>
      </c>
      <c r="B51" s="31">
        <f>B52+B53+B58+B62+B69+B72</f>
        <v>0</v>
      </c>
      <c r="C51" s="31">
        <f t="shared" ref="C51:K51" si="13">C52+C53+C58+C62+C69+C72</f>
        <v>0</v>
      </c>
      <c r="D51" s="31">
        <f t="shared" si="13"/>
        <v>0</v>
      </c>
      <c r="E51" s="31">
        <f t="shared" si="13"/>
        <v>0</v>
      </c>
      <c r="F51" s="31">
        <f t="shared" si="13"/>
        <v>0</v>
      </c>
      <c r="G51" s="31">
        <f t="shared" si="13"/>
        <v>0</v>
      </c>
      <c r="H51" s="31">
        <f t="shared" si="13"/>
        <v>0</v>
      </c>
      <c r="I51" s="31">
        <f t="shared" si="13"/>
        <v>0</v>
      </c>
      <c r="J51" s="30">
        <f t="shared" si="13"/>
        <v>0.556935000000009</v>
      </c>
      <c r="K51" s="30">
        <f t="shared" si="13"/>
        <v>5.01241099999999</v>
      </c>
      <c r="L51" s="30">
        <f>SUM(B51:F51)-G51+SUM(H51:K51)</f>
        <v>5.569346</v>
      </c>
      <c r="M51" s="31">
        <f>M52+M53+M58+M62+M69+M72</f>
        <v>0</v>
      </c>
      <c r="N51" s="30">
        <f t="shared" si="11"/>
        <v>5.569346</v>
      </c>
    </row>
    <row r="52" ht="18.75" customHeight="1" spans="1:14">
      <c r="A52" s="32" t="s">
        <v>213</v>
      </c>
      <c r="B52" s="33"/>
      <c r="C52" s="33"/>
      <c r="D52" s="33"/>
      <c r="E52" s="33"/>
      <c r="F52" s="33"/>
      <c r="G52" s="33"/>
      <c r="H52" s="33">
        <f>'利润表 '!C38</f>
        <v>0</v>
      </c>
      <c r="I52" s="33"/>
      <c r="J52" s="33"/>
      <c r="K52" s="35">
        <f>'利润表 '!C35</f>
        <v>5.569346</v>
      </c>
      <c r="L52" s="35">
        <f t="shared" si="10"/>
        <v>5.569346</v>
      </c>
      <c r="M52" s="33">
        <f>'利润表 '!C56</f>
        <v>0</v>
      </c>
      <c r="N52" s="35">
        <f t="shared" si="11"/>
        <v>5.569346</v>
      </c>
    </row>
    <row r="53" ht="18.75" customHeight="1" spans="1:14">
      <c r="A53" s="32" t="s">
        <v>214</v>
      </c>
      <c r="B53" s="33">
        <f>B54+B55+B56+B57</f>
        <v>0</v>
      </c>
      <c r="C53" s="33">
        <f t="shared" ref="C53:M53" si="14">C54+C55+C56+C57</f>
        <v>0</v>
      </c>
      <c r="D53" s="33">
        <f t="shared" si="14"/>
        <v>0</v>
      </c>
      <c r="E53" s="33">
        <f t="shared" si="14"/>
        <v>0</v>
      </c>
      <c r="F53" s="33">
        <f t="shared" si="14"/>
        <v>0</v>
      </c>
      <c r="G53" s="33">
        <f t="shared" si="14"/>
        <v>0</v>
      </c>
      <c r="H53" s="33">
        <f t="shared" si="14"/>
        <v>0</v>
      </c>
      <c r="I53" s="33">
        <f t="shared" si="14"/>
        <v>0</v>
      </c>
      <c r="J53" s="33">
        <f t="shared" si="14"/>
        <v>0</v>
      </c>
      <c r="K53" s="33">
        <f t="shared" si="14"/>
        <v>0</v>
      </c>
      <c r="L53" s="31">
        <f t="shared" si="10"/>
        <v>0</v>
      </c>
      <c r="M53" s="33">
        <f t="shared" si="14"/>
        <v>0</v>
      </c>
      <c r="N53" s="31">
        <f t="shared" si="11"/>
        <v>0</v>
      </c>
    </row>
    <row r="54" ht="20.2" customHeight="1" spans="1:14">
      <c r="A54" s="32" t="s">
        <v>215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1">
        <f t="shared" si="10"/>
        <v>0</v>
      </c>
      <c r="M54" s="33"/>
      <c r="N54" s="31">
        <f t="shared" si="11"/>
        <v>0</v>
      </c>
    </row>
    <row r="55" ht="20.2" customHeight="1" spans="1:14">
      <c r="A55" s="32" t="s">
        <v>216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1">
        <f t="shared" si="10"/>
        <v>0</v>
      </c>
      <c r="M55" s="33"/>
      <c r="N55" s="31">
        <f t="shared" si="11"/>
        <v>0</v>
      </c>
    </row>
    <row r="56" ht="20.2" customHeight="1" spans="1:14">
      <c r="A56" s="32" t="s">
        <v>217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1">
        <f t="shared" si="10"/>
        <v>0</v>
      </c>
      <c r="M56" s="33"/>
      <c r="N56" s="31">
        <f t="shared" si="11"/>
        <v>0</v>
      </c>
    </row>
    <row r="57" ht="20.2" customHeight="1" spans="1:14">
      <c r="A57" s="32" t="s">
        <v>218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1">
        <f t="shared" si="10"/>
        <v>0</v>
      </c>
      <c r="M57" s="33"/>
      <c r="N57" s="31">
        <f t="shared" si="11"/>
        <v>0</v>
      </c>
    </row>
    <row r="58" ht="20.2" customHeight="1" spans="1:14">
      <c r="A58" s="32" t="s">
        <v>219</v>
      </c>
      <c r="B58" s="33">
        <f>B59+B60+B61</f>
        <v>0</v>
      </c>
      <c r="C58" s="33">
        <f t="shared" ref="C58:M58" si="15">C59+C60+C61</f>
        <v>0</v>
      </c>
      <c r="D58" s="33">
        <f t="shared" si="15"/>
        <v>0</v>
      </c>
      <c r="E58" s="33">
        <f t="shared" si="15"/>
        <v>0</v>
      </c>
      <c r="F58" s="33">
        <f t="shared" si="15"/>
        <v>0</v>
      </c>
      <c r="G58" s="33">
        <f t="shared" si="15"/>
        <v>0</v>
      </c>
      <c r="H58" s="33">
        <f t="shared" si="15"/>
        <v>0</v>
      </c>
      <c r="I58" s="33">
        <f t="shared" si="15"/>
        <v>0</v>
      </c>
      <c r="J58" s="35">
        <f t="shared" si="15"/>
        <v>0.556935000000009</v>
      </c>
      <c r="K58" s="35">
        <f t="shared" si="15"/>
        <v>-0.556935000000009</v>
      </c>
      <c r="L58" s="31">
        <f t="shared" si="10"/>
        <v>0</v>
      </c>
      <c r="M58" s="33">
        <f t="shared" si="15"/>
        <v>0</v>
      </c>
      <c r="N58" s="31">
        <f t="shared" si="11"/>
        <v>0</v>
      </c>
    </row>
    <row r="59" ht="20.2" customHeight="1" spans="1:14">
      <c r="A59" s="32" t="s">
        <v>220</v>
      </c>
      <c r="B59" s="33"/>
      <c r="C59" s="33"/>
      <c r="D59" s="33"/>
      <c r="E59" s="33"/>
      <c r="F59" s="33"/>
      <c r="G59" s="33"/>
      <c r="H59" s="33"/>
      <c r="I59" s="33"/>
      <c r="J59" s="35">
        <f>5569.35000000009/10000</f>
        <v>0.556935000000009</v>
      </c>
      <c r="K59" s="35">
        <f>0-J59</f>
        <v>-0.556935000000009</v>
      </c>
      <c r="L59" s="31">
        <f t="shared" si="10"/>
        <v>0</v>
      </c>
      <c r="M59" s="33"/>
      <c r="N59" s="31">
        <f t="shared" si="11"/>
        <v>0</v>
      </c>
    </row>
    <row r="60" ht="20.2" customHeight="1" spans="1:14">
      <c r="A60" s="32" t="s">
        <v>221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1">
        <f t="shared" si="10"/>
        <v>0</v>
      </c>
      <c r="M60" s="33"/>
      <c r="N60" s="31">
        <f t="shared" si="11"/>
        <v>0</v>
      </c>
    </row>
    <row r="61" ht="20.2" customHeight="1" spans="1:14">
      <c r="A61" s="32" t="s">
        <v>222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1">
        <f t="shared" si="10"/>
        <v>0</v>
      </c>
      <c r="M61" s="33"/>
      <c r="N61" s="31">
        <f t="shared" si="11"/>
        <v>0</v>
      </c>
    </row>
    <row r="62" ht="20.2" customHeight="1" spans="1:14">
      <c r="A62" s="32" t="s">
        <v>223</v>
      </c>
      <c r="B62" s="33">
        <f>SUM(B63:B68)</f>
        <v>0</v>
      </c>
      <c r="C62" s="33">
        <f t="shared" ref="C62:M62" si="16">SUM(C63:C68)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  <c r="H62" s="33">
        <f t="shared" si="16"/>
        <v>0</v>
      </c>
      <c r="I62" s="33">
        <f t="shared" si="16"/>
        <v>0</v>
      </c>
      <c r="J62" s="33">
        <f t="shared" si="16"/>
        <v>0</v>
      </c>
      <c r="K62" s="33">
        <f t="shared" si="16"/>
        <v>0</v>
      </c>
      <c r="L62" s="31">
        <f t="shared" si="10"/>
        <v>0</v>
      </c>
      <c r="M62" s="33">
        <f t="shared" si="16"/>
        <v>0</v>
      </c>
      <c r="N62" s="31">
        <f t="shared" si="11"/>
        <v>0</v>
      </c>
    </row>
    <row r="63" ht="20.2" customHeight="1" spans="1:14">
      <c r="A63" s="32" t="s">
        <v>224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1">
        <f t="shared" si="10"/>
        <v>0</v>
      </c>
      <c r="M63" s="33"/>
      <c r="N63" s="31">
        <f t="shared" si="11"/>
        <v>0</v>
      </c>
    </row>
    <row r="64" ht="20.2" customHeight="1" spans="1:14">
      <c r="A64" s="32" t="s">
        <v>225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1">
        <f t="shared" si="10"/>
        <v>0</v>
      </c>
      <c r="M64" s="33"/>
      <c r="N64" s="31">
        <f t="shared" si="11"/>
        <v>0</v>
      </c>
    </row>
    <row r="65" ht="19.5" customHeight="1" spans="1:14">
      <c r="A65" s="32" t="s">
        <v>226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1">
        <f t="shared" si="10"/>
        <v>0</v>
      </c>
      <c r="M65" s="33"/>
      <c r="N65" s="31">
        <f t="shared" si="11"/>
        <v>0</v>
      </c>
    </row>
    <row r="66" ht="20.2" customHeight="1" spans="1:14">
      <c r="A66" s="36" t="s">
        <v>227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1">
        <f t="shared" si="10"/>
        <v>0</v>
      </c>
      <c r="M66" s="33"/>
      <c r="N66" s="31">
        <f t="shared" si="11"/>
        <v>0</v>
      </c>
    </row>
    <row r="67" ht="20.2" customHeight="1" spans="1:14">
      <c r="A67" s="36" t="s">
        <v>228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1">
        <f t="shared" si="10"/>
        <v>0</v>
      </c>
      <c r="M67" s="33"/>
      <c r="N67" s="31">
        <f t="shared" si="11"/>
        <v>0</v>
      </c>
    </row>
    <row r="68" ht="20.2" customHeight="1" spans="1:14">
      <c r="A68" s="36" t="s">
        <v>229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1">
        <f t="shared" si="10"/>
        <v>0</v>
      </c>
      <c r="M68" s="33"/>
      <c r="N68" s="31">
        <f t="shared" si="11"/>
        <v>0</v>
      </c>
    </row>
    <row r="69" ht="20.2" customHeight="1" spans="1:14">
      <c r="A69" s="32" t="s">
        <v>230</v>
      </c>
      <c r="B69" s="33">
        <f>B70-B71</f>
        <v>0</v>
      </c>
      <c r="C69" s="33">
        <f t="shared" ref="C69:K69" si="17">C70-C71</f>
        <v>0</v>
      </c>
      <c r="D69" s="33">
        <f t="shared" si="17"/>
        <v>0</v>
      </c>
      <c r="E69" s="33">
        <f t="shared" si="17"/>
        <v>0</v>
      </c>
      <c r="F69" s="33">
        <f t="shared" si="17"/>
        <v>0</v>
      </c>
      <c r="G69" s="33">
        <f t="shared" si="17"/>
        <v>0</v>
      </c>
      <c r="H69" s="33">
        <f t="shared" si="17"/>
        <v>0</v>
      </c>
      <c r="I69" s="33">
        <f t="shared" si="17"/>
        <v>0</v>
      </c>
      <c r="J69" s="33">
        <f t="shared" si="17"/>
        <v>0</v>
      </c>
      <c r="K69" s="33">
        <f t="shared" si="17"/>
        <v>0</v>
      </c>
      <c r="L69" s="31">
        <f t="shared" si="10"/>
        <v>0</v>
      </c>
      <c r="M69" s="33">
        <f>M70-M71</f>
        <v>0</v>
      </c>
      <c r="N69" s="31">
        <f t="shared" si="11"/>
        <v>0</v>
      </c>
    </row>
    <row r="70" ht="20.2" customHeight="1" spans="1:14">
      <c r="A70" s="32" t="s">
        <v>231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1">
        <f t="shared" si="10"/>
        <v>0</v>
      </c>
      <c r="M70" s="33"/>
      <c r="N70" s="31">
        <f t="shared" si="11"/>
        <v>0</v>
      </c>
    </row>
    <row r="71" ht="20.2" customHeight="1" spans="1:14">
      <c r="A71" s="32" t="s">
        <v>232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1">
        <f t="shared" si="10"/>
        <v>0</v>
      </c>
      <c r="M71" s="33"/>
      <c r="N71" s="31">
        <f t="shared" si="11"/>
        <v>0</v>
      </c>
    </row>
    <row r="72" ht="20.2" customHeight="1" spans="1:14">
      <c r="A72" s="32" t="s">
        <v>233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1">
        <f t="shared" si="10"/>
        <v>0</v>
      </c>
      <c r="M72" s="33"/>
      <c r="N72" s="31">
        <f t="shared" si="11"/>
        <v>0</v>
      </c>
    </row>
    <row r="73" s="19" customFormat="1" ht="20.2" customHeight="1" spans="1:14">
      <c r="A73" s="29" t="s">
        <v>234</v>
      </c>
      <c r="B73" s="30">
        <f t="shared" ref="B73:N73" si="18">B50+B51</f>
        <v>5614.521742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0">
        <f t="shared" si="18"/>
        <v>71.85588</v>
      </c>
      <c r="K73" s="30">
        <f t="shared" si="18"/>
        <v>331.601272000001</v>
      </c>
      <c r="L73" s="30">
        <f t="shared" si="18"/>
        <v>6017.978894</v>
      </c>
      <c r="M73" s="31">
        <f t="shared" si="18"/>
        <v>0</v>
      </c>
      <c r="N73" s="30">
        <f t="shared" si="18"/>
        <v>6017.978894</v>
      </c>
    </row>
    <row r="74" ht="20.2" customHeight="1"/>
    <row r="75" ht="20.2" customHeight="1"/>
    <row r="76" ht="20.2" customHeight="1"/>
    <row r="77" ht="20.2" customHeight="1"/>
    <row r="78" ht="20.2" customHeight="1"/>
    <row r="79" ht="20.2" customHeight="1"/>
    <row r="80" ht="20.2" customHeight="1"/>
    <row r="81" ht="20.2" customHeight="1"/>
    <row r="82" ht="20.2" customHeight="1"/>
    <row r="83" ht="20.2" customHeight="1"/>
    <row r="84" ht="20.2" customHeight="1"/>
    <row r="85" ht="20.2" customHeight="1"/>
    <row r="86" ht="20.2" customHeight="1"/>
    <row r="87" ht="20.2" customHeight="1"/>
    <row r="88" ht="20.2" customHeight="1"/>
    <row r="89" ht="20.2" customHeight="1"/>
    <row r="90" ht="20.2" customHeight="1"/>
    <row r="91" ht="20.2" customHeight="1"/>
    <row r="92" ht="20.2" customHeight="1"/>
    <row r="93" ht="20.2" customHeight="1"/>
    <row r="94" ht="20.2" customHeight="1"/>
    <row r="95" ht="20.2" customHeight="1"/>
    <row r="96" ht="20.2" customHeight="1"/>
    <row r="97" ht="20.2" customHeight="1"/>
    <row r="98" ht="20.2" customHeight="1"/>
    <row r="99" ht="20.2" customHeight="1"/>
    <row r="100" ht="20.2" customHeight="1"/>
    <row r="101" ht="20.2" customHeight="1"/>
    <row r="102" ht="20.2" customHeight="1"/>
    <row r="103" ht="20.2" customHeight="1"/>
    <row r="104" ht="20.2" customHeight="1"/>
    <row r="105" ht="20.2" customHeight="1"/>
    <row r="106" ht="20.2" customHeight="1"/>
    <row r="107" ht="20.2" customHeight="1"/>
    <row r="108" ht="20.2" customHeight="1"/>
    <row r="109" ht="20.2" customHeight="1"/>
    <row r="110" ht="20.2" customHeight="1"/>
    <row r="111" ht="20.2" customHeight="1"/>
    <row r="112" ht="20.2" customHeight="1"/>
    <row r="113" ht="20.2" customHeight="1"/>
    <row r="114" ht="20.2" customHeight="1"/>
    <row r="115" ht="20.2" customHeight="1"/>
    <row r="116" ht="20.2" customHeight="1"/>
    <row r="117" ht="20.2" customHeight="1"/>
    <row r="118" ht="20.2" customHeight="1"/>
    <row r="119" ht="20.2" customHeight="1"/>
    <row r="120" ht="20.2" customHeight="1"/>
    <row r="121" ht="20.2" customHeight="1"/>
    <row r="122" ht="20.2" customHeight="1"/>
    <row r="123" ht="20.2" customHeight="1"/>
    <row r="124" ht="20.2" customHeight="1"/>
    <row r="125" ht="20.2" customHeight="1"/>
    <row r="126" ht="20.2" customHeight="1"/>
    <row r="127" ht="20.2" customHeight="1"/>
    <row r="128" ht="20.2" customHeight="1"/>
    <row r="129" ht="20.2" customHeight="1"/>
    <row r="130" ht="20.2" customHeight="1"/>
    <row r="131" ht="20.2" customHeight="1"/>
    <row r="132" ht="20.2" customHeight="1"/>
    <row r="133" ht="20.2" customHeight="1"/>
    <row r="134" ht="20.2" customHeight="1"/>
    <row r="135" ht="20.2" customHeight="1"/>
    <row r="136" ht="20.2" customHeight="1"/>
    <row r="137" ht="20.2" customHeight="1"/>
    <row r="138" ht="20.2" customHeight="1"/>
    <row r="139" ht="20.2" customHeight="1"/>
    <row r="140" ht="20.2" customHeight="1"/>
    <row r="141" ht="20.2" customHeight="1"/>
    <row r="142" ht="20.2" customHeight="1"/>
    <row r="143" ht="20.2" customHeight="1"/>
    <row r="144" ht="20.2" customHeight="1"/>
    <row r="145" ht="20.2" customHeight="1"/>
    <row r="146" ht="20.2" customHeight="1"/>
    <row r="147" ht="20.2" customHeight="1"/>
    <row r="148" ht="20.2" customHeight="1"/>
    <row r="149" ht="20.2" customHeight="1"/>
    <row r="150" ht="20.2" customHeight="1"/>
    <row r="151" ht="20.2" customHeight="1"/>
    <row r="152" ht="20.2" customHeight="1"/>
    <row r="153" ht="20.2" customHeight="1"/>
    <row r="154" ht="20.2" customHeight="1"/>
    <row r="155" ht="20.2" customHeight="1"/>
    <row r="156" ht="20.2" customHeight="1"/>
    <row r="157" ht="20.2" customHeight="1"/>
    <row r="158" ht="20.2" customHeight="1"/>
    <row r="159" ht="20.2" customHeight="1"/>
    <row r="160" ht="20.2" customHeight="1"/>
    <row r="161" ht="20.2" customHeight="1"/>
    <row r="162" ht="20.2" customHeight="1"/>
    <row r="163" ht="20.2" customHeight="1"/>
    <row r="164" ht="20.2" customHeight="1"/>
    <row r="165" ht="20.2" customHeight="1"/>
    <row r="166" ht="20.2" customHeight="1"/>
    <row r="167" ht="20.2" customHeight="1"/>
    <row r="168" ht="20.2" customHeight="1"/>
    <row r="169" ht="20.2" customHeight="1"/>
    <row r="170" ht="20.2" customHeight="1"/>
    <row r="171" ht="20.2" customHeight="1"/>
    <row r="172" ht="20.2" customHeight="1"/>
    <row r="173" ht="20.2" customHeight="1"/>
    <row r="174" ht="20.2" customHeight="1"/>
    <row r="175" ht="20.2" customHeight="1"/>
    <row r="176" ht="20.2" customHeight="1"/>
    <row r="177" ht="20.2" customHeight="1"/>
    <row r="178" ht="20.2" customHeight="1"/>
    <row r="179" ht="20.2" customHeight="1"/>
    <row r="180" ht="20.2" customHeight="1"/>
    <row r="181" ht="20.2" customHeight="1"/>
    <row r="182" ht="20.2" customHeight="1"/>
    <row r="183" ht="20.2" customHeight="1"/>
    <row r="184" ht="20.2" customHeight="1"/>
    <row r="185" ht="20.2" customHeight="1"/>
    <row r="186" ht="20.2" customHeight="1"/>
    <row r="187" ht="20.2" customHeight="1"/>
    <row r="188" ht="20.2" customHeight="1"/>
    <row r="189" ht="20.2" customHeight="1"/>
    <row r="190" ht="20.2" customHeight="1"/>
    <row r="191" ht="20.2" customHeight="1"/>
    <row r="192" ht="20.2" customHeight="1"/>
    <row r="193" ht="20.2" customHeight="1"/>
    <row r="194" ht="20.2" customHeight="1"/>
    <row r="195" ht="20.2" customHeight="1"/>
    <row r="196" ht="20.2" customHeight="1"/>
    <row r="197" ht="20.2" customHeight="1"/>
    <row r="198" ht="20.2" customHeight="1"/>
    <row r="199" ht="20.2" customHeight="1"/>
    <row r="200" ht="20.2" customHeight="1"/>
    <row r="201" ht="20.2" customHeight="1"/>
    <row r="202" ht="20.2" customHeight="1"/>
    <row r="203" ht="20.2" customHeight="1"/>
    <row r="204" ht="20.2" customHeight="1"/>
    <row r="205" ht="20.2" customHeight="1"/>
    <row r="206" ht="20.2" customHeight="1"/>
    <row r="207" ht="20.2" customHeight="1"/>
    <row r="208" ht="20.2" customHeight="1"/>
    <row r="209" ht="20.2" customHeight="1"/>
    <row r="210" ht="20.2" customHeight="1"/>
    <row r="211" ht="20.2" customHeight="1"/>
    <row r="212" ht="20.2" customHeight="1"/>
    <row r="213" ht="20.2" customHeight="1"/>
    <row r="214" ht="20.2" customHeight="1"/>
    <row r="215" ht="20.2" customHeight="1"/>
    <row r="216" ht="20.2" customHeight="1"/>
    <row r="217" ht="20.2" customHeight="1"/>
    <row r="218" ht="20.2" customHeight="1"/>
    <row r="219" ht="20.2" customHeight="1"/>
    <row r="220" ht="20.2" customHeight="1"/>
    <row r="221" ht="20.2" customHeight="1"/>
    <row r="222" ht="20.2" customHeight="1"/>
    <row r="223" ht="20.2" customHeight="1"/>
    <row r="224" ht="20.2" customHeight="1"/>
    <row r="225" ht="20.2" customHeight="1"/>
    <row r="226" ht="20.2" customHeight="1"/>
    <row r="227" ht="20.2" customHeight="1"/>
    <row r="228" ht="20.2" customHeight="1"/>
    <row r="229" ht="20.2" customHeight="1"/>
    <row r="230" ht="20.2" customHeight="1"/>
    <row r="231" ht="20.2" customHeight="1"/>
    <row r="232" ht="20.2" customHeight="1"/>
    <row r="233" ht="20.2" customHeight="1"/>
    <row r="234" ht="20.2" customHeight="1"/>
    <row r="235" ht="20.2" customHeight="1"/>
    <row r="236" ht="20.2" customHeight="1"/>
    <row r="237" ht="20.2" customHeight="1"/>
    <row r="238" ht="20.2" customHeight="1"/>
    <row r="239" ht="20.2" customHeight="1"/>
    <row r="240" ht="20.2" customHeight="1"/>
    <row r="241" ht="20.2" customHeight="1"/>
    <row r="242" ht="20.2" customHeight="1"/>
    <row r="243" ht="20.2" customHeight="1"/>
    <row r="244" ht="20.2" customHeight="1"/>
    <row r="245" ht="20.2" customHeight="1"/>
    <row r="246" ht="20.2" customHeight="1"/>
    <row r="247" ht="20.2" customHeight="1"/>
    <row r="248" ht="20.2" customHeight="1"/>
    <row r="249" ht="20.2" customHeight="1"/>
    <row r="250" ht="20.2" customHeight="1"/>
    <row r="251" ht="20.2" customHeight="1"/>
    <row r="252" ht="20.2" customHeight="1"/>
    <row r="253" ht="20.2" customHeight="1"/>
    <row r="254" ht="20.2" customHeight="1"/>
    <row r="255" ht="20.2" customHeight="1"/>
    <row r="256" ht="20.2" customHeight="1"/>
    <row r="257" ht="20.2" customHeight="1"/>
    <row r="258" ht="20.2" customHeight="1"/>
    <row r="259" ht="20.2" customHeight="1"/>
    <row r="260" ht="20.2" customHeight="1"/>
    <row r="261" ht="20.2" customHeight="1"/>
    <row r="262" ht="20.2" customHeight="1"/>
    <row r="263" ht="20.2" customHeight="1"/>
    <row r="264" ht="20.2" customHeight="1"/>
    <row r="265" ht="20.2" customHeight="1"/>
    <row r="266" ht="20.2" customHeight="1"/>
    <row r="267" ht="20.2" customHeight="1"/>
    <row r="268" ht="20.2" customHeight="1"/>
    <row r="269" ht="20.2" customHeight="1"/>
    <row r="270" ht="20.2" customHeight="1"/>
    <row r="271" ht="20.2" customHeight="1"/>
    <row r="272" ht="20.2" customHeight="1"/>
    <row r="273" ht="20.2" customHeight="1"/>
    <row r="274" ht="20.2" customHeight="1"/>
    <row r="275" ht="20.2" customHeight="1"/>
    <row r="276" ht="20.2" customHeight="1"/>
    <row r="277" ht="20.2" customHeight="1"/>
    <row r="278" ht="20.2" customHeight="1"/>
    <row r="279" ht="20.2" customHeight="1"/>
    <row r="280" ht="20.2" customHeight="1"/>
    <row r="281" ht="20.2" customHeight="1"/>
    <row r="282" ht="20.2" customHeight="1"/>
    <row r="283" ht="20.2" customHeight="1"/>
    <row r="284" ht="20.2" customHeight="1"/>
    <row r="285" ht="20.2" customHeight="1"/>
    <row r="286" ht="20.2" customHeight="1"/>
    <row r="287" ht="20.2" customHeight="1"/>
    <row r="288" ht="20.2" customHeight="1"/>
    <row r="289" ht="20.2" customHeight="1"/>
    <row r="290" ht="20.2" customHeight="1"/>
    <row r="291" ht="20.2" customHeight="1"/>
    <row r="292" ht="20.2" customHeight="1"/>
    <row r="293" ht="20.2" customHeight="1"/>
    <row r="294" ht="20.2" customHeight="1"/>
    <row r="295" ht="20.2" customHeight="1"/>
    <row r="296" ht="20.2" customHeight="1"/>
    <row r="297" ht="20.2" customHeight="1"/>
    <row r="298" ht="20.2" customHeight="1"/>
    <row r="299" ht="20.2" customHeight="1"/>
    <row r="300" ht="20.2" customHeight="1"/>
    <row r="301" ht="20.2" customHeight="1"/>
    <row r="302" ht="20.2" customHeight="1"/>
    <row r="303" ht="20.2" customHeight="1"/>
    <row r="304" ht="20.2" customHeight="1"/>
    <row r="305" ht="20.2" customHeight="1"/>
    <row r="306" ht="20.2" customHeight="1"/>
    <row r="307" ht="20.2" customHeight="1"/>
    <row r="308" ht="20.2" customHeight="1"/>
    <row r="309" ht="20.2" customHeight="1"/>
    <row r="310" ht="20.2" customHeight="1"/>
    <row r="311" ht="20.2" customHeight="1"/>
    <row r="312" ht="20.2" customHeight="1"/>
    <row r="313" ht="20.2" customHeight="1"/>
    <row r="314" ht="20.2" customHeight="1"/>
    <row r="315" ht="20.2" customHeight="1"/>
    <row r="316" ht="20.2" customHeight="1"/>
    <row r="317" ht="20.2" customHeight="1"/>
    <row r="318" ht="20.2" customHeight="1"/>
    <row r="319" ht="20.2" customHeight="1"/>
    <row r="320" ht="20.2" customHeight="1"/>
    <row r="321" ht="20.2" customHeight="1"/>
    <row r="322" ht="20.2" customHeight="1"/>
    <row r="323" ht="20.2" customHeight="1"/>
    <row r="324" ht="20.2" customHeight="1"/>
    <row r="325" ht="20.2" customHeight="1"/>
    <row r="326" ht="20.2" customHeight="1"/>
    <row r="327" ht="20.2" customHeight="1"/>
    <row r="328" ht="20.2" customHeight="1"/>
    <row r="329" ht="20.2" customHeight="1"/>
    <row r="330" ht="20.2" customHeight="1"/>
    <row r="331" ht="20.2" customHeight="1"/>
    <row r="332" ht="20.2" customHeight="1"/>
    <row r="333" ht="20.2" customHeight="1"/>
    <row r="334" ht="20.2" customHeight="1"/>
    <row r="335" ht="20.2" customHeight="1"/>
    <row r="336" ht="20.2" customHeight="1"/>
    <row r="337" ht="20.2" customHeight="1"/>
    <row r="338" ht="20.2" customHeight="1"/>
    <row r="339" ht="20.2" customHeight="1"/>
    <row r="340" ht="20.2" customHeight="1"/>
    <row r="341" ht="20.2" customHeight="1"/>
    <row r="342" ht="20.2" customHeight="1"/>
    <row r="343" ht="20.2" customHeight="1"/>
    <row r="344" ht="20.2" customHeight="1"/>
    <row r="345" ht="20.2" customHeight="1"/>
    <row r="346" ht="20.2" customHeight="1"/>
    <row r="347" ht="20.2" customHeight="1"/>
    <row r="348" ht="20.2" customHeight="1"/>
    <row r="349" ht="20.2" customHeight="1"/>
    <row r="350" ht="20.2" customHeight="1"/>
    <row r="351" ht="20.2" customHeight="1"/>
    <row r="352" ht="20.2" customHeight="1"/>
    <row r="353" ht="20.2" customHeight="1"/>
    <row r="354" ht="20.2" customHeight="1"/>
    <row r="355" ht="20.2" customHeight="1"/>
    <row r="356" ht="20.2" customHeight="1"/>
    <row r="357" ht="20.2" customHeight="1"/>
    <row r="358" ht="20.2" customHeight="1"/>
    <row r="359" ht="20.2" customHeight="1"/>
    <row r="360" ht="20.2" customHeight="1"/>
    <row r="361" ht="20.2" customHeight="1"/>
    <row r="362" ht="20.2" customHeight="1"/>
    <row r="363" ht="20.2" customHeight="1"/>
    <row r="364" ht="20.2" customHeight="1"/>
    <row r="365" ht="20.2" customHeight="1"/>
    <row r="366" ht="20.2" customHeight="1"/>
    <row r="367" ht="20.2" customHeight="1"/>
    <row r="368" ht="20.2" customHeight="1"/>
    <row r="369" ht="20.2" customHeight="1"/>
    <row r="370" ht="20.2" customHeight="1"/>
    <row r="371" ht="20.2" customHeight="1"/>
    <row r="372" ht="20.2" customHeight="1"/>
    <row r="373" ht="20.2" customHeight="1"/>
    <row r="374" ht="20.2" customHeight="1"/>
    <row r="375" ht="20.2" customHeight="1"/>
    <row r="376" ht="20.2" customHeight="1"/>
    <row r="377" ht="20.2" customHeight="1"/>
    <row r="378" ht="20.2" customHeight="1"/>
    <row r="379" ht="20.2" customHeight="1"/>
    <row r="380" ht="20.2" customHeight="1"/>
    <row r="381" ht="20.2" customHeight="1"/>
    <row r="382" ht="20.2" customHeight="1"/>
    <row r="383" ht="20.2" customHeight="1"/>
    <row r="384" ht="20.2" customHeight="1"/>
    <row r="385" ht="20.2" customHeight="1"/>
    <row r="386" ht="20.2" customHeight="1"/>
    <row r="387" ht="20.2" customHeight="1"/>
    <row r="388" ht="20.2" customHeight="1"/>
    <row r="389" ht="20.2" customHeight="1"/>
    <row r="390" ht="20.2" customHeight="1"/>
    <row r="391" ht="20.2" customHeight="1"/>
    <row r="392" ht="20.2" customHeight="1"/>
    <row r="393" ht="20.2" customHeight="1"/>
    <row r="394" ht="20.2" customHeight="1"/>
    <row r="395" ht="20.2" customHeight="1"/>
    <row r="396" ht="20.2" customHeight="1"/>
    <row r="397" ht="20.2" customHeight="1"/>
    <row r="398" ht="20.2" customHeight="1"/>
    <row r="399" ht="20.2" customHeight="1"/>
    <row r="400" ht="20.2" customHeight="1"/>
    <row r="401" ht="20.2" customHeight="1"/>
    <row r="402" ht="20.2" customHeight="1"/>
    <row r="403" ht="20.2" customHeight="1"/>
    <row r="404" ht="20.2" customHeight="1"/>
    <row r="405" ht="20.2" customHeight="1"/>
    <row r="406" ht="20.2" customHeight="1"/>
    <row r="407" ht="20.2" customHeight="1"/>
    <row r="408" ht="20.2" customHeight="1"/>
    <row r="409" ht="20.2" customHeight="1"/>
    <row r="410" ht="20.2" customHeight="1"/>
    <row r="411" ht="20.2" customHeight="1"/>
    <row r="412" ht="20.2" customHeight="1"/>
    <row r="413" ht="20.2" customHeight="1"/>
    <row r="414" ht="20.2" customHeight="1"/>
    <row r="415" ht="20.2" customHeight="1"/>
    <row r="416" ht="20.2" customHeight="1"/>
    <row r="417" ht="20.2" customHeight="1"/>
    <row r="418" ht="20.2" customHeight="1"/>
    <row r="419" ht="20.2" customHeight="1"/>
    <row r="420" ht="20.2" customHeight="1"/>
    <row r="421" ht="20.2" customHeight="1"/>
    <row r="422" ht="20.2" customHeight="1"/>
    <row r="423" ht="20.2" customHeight="1"/>
    <row r="424" ht="20.2" customHeight="1"/>
    <row r="425" ht="20.2" customHeight="1"/>
    <row r="426" ht="20.2" customHeight="1"/>
    <row r="427" ht="20.2" customHeight="1"/>
    <row r="428" ht="20.2" customHeight="1"/>
    <row r="429" ht="20.2" customHeight="1"/>
    <row r="430" ht="20.2" customHeight="1"/>
    <row r="431" ht="20.2" customHeight="1"/>
    <row r="432" ht="20.2" customHeight="1"/>
    <row r="433" ht="20.2" customHeight="1"/>
    <row r="434" ht="20.2" customHeight="1"/>
    <row r="435" ht="20.2" customHeight="1"/>
    <row r="436" ht="20.2" customHeight="1"/>
    <row r="437" ht="20.2" customHeight="1"/>
    <row r="438" ht="20.2" customHeight="1"/>
    <row r="439" ht="20.2" customHeight="1"/>
    <row r="440" ht="20.2" customHeight="1"/>
    <row r="441" ht="20.2" customHeight="1"/>
    <row r="442" ht="20.2" customHeight="1"/>
    <row r="443" ht="20.2" customHeight="1"/>
    <row r="444" ht="20.2" customHeight="1"/>
    <row r="445" ht="20.2" customHeight="1"/>
    <row r="446" ht="20.2" customHeight="1"/>
    <row r="447" ht="20.2" customHeight="1"/>
    <row r="448" ht="20.2" customHeight="1"/>
    <row r="449" ht="20.2" customHeight="1"/>
    <row r="450" ht="20.2" customHeight="1"/>
    <row r="451" ht="20.2" customHeight="1"/>
    <row r="452" ht="20.2" customHeight="1"/>
    <row r="453" ht="20.2" customHeight="1"/>
    <row r="454" ht="20.2" customHeight="1"/>
    <row r="455" ht="20.2" customHeight="1"/>
    <row r="456" ht="20.2" customHeight="1"/>
    <row r="457" ht="20.2" customHeight="1"/>
    <row r="458" ht="20.2" customHeight="1"/>
    <row r="459" ht="20.2" customHeight="1"/>
    <row r="460" ht="20.2" customHeight="1"/>
    <row r="461" ht="20.2" customHeight="1"/>
    <row r="462" ht="20.2" customHeight="1"/>
    <row r="463" ht="20.2" customHeight="1"/>
    <row r="464" ht="20.2" customHeight="1"/>
    <row r="465" ht="20.2" customHeight="1"/>
    <row r="466" ht="20.2" customHeight="1"/>
    <row r="467" ht="20.2" customHeight="1"/>
    <row r="468" ht="20.2" customHeight="1"/>
    <row r="469" ht="20.2" customHeight="1"/>
    <row r="470" ht="20.2" customHeight="1"/>
    <row r="471" ht="20.2" customHeight="1"/>
    <row r="472" ht="20.2" customHeight="1"/>
    <row r="473" ht="20.2" customHeight="1"/>
    <row r="474" ht="20.2" customHeight="1"/>
    <row r="475" ht="20.2" customHeight="1"/>
    <row r="476" ht="20.2" customHeight="1"/>
    <row r="477" ht="20.2" customHeight="1"/>
    <row r="478" ht="20.2" customHeight="1"/>
    <row r="479" ht="20.2" customHeight="1"/>
    <row r="480" ht="20.2" customHeight="1"/>
    <row r="481" ht="20.2" customHeight="1"/>
    <row r="482" ht="20.2" customHeight="1"/>
    <row r="483" ht="20.2" customHeight="1"/>
    <row r="484" ht="20.2" customHeight="1"/>
    <row r="485" ht="20.2" customHeight="1"/>
    <row r="486" ht="20.2" customHeight="1"/>
    <row r="487" ht="20.2" customHeight="1"/>
    <row r="488" ht="20.2" customHeight="1"/>
    <row r="489" ht="20.2" customHeight="1"/>
    <row r="490" ht="20.2" customHeight="1"/>
    <row r="491" ht="20.2" customHeight="1"/>
    <row r="492" ht="20.2" customHeight="1"/>
    <row r="493" ht="20.2" customHeight="1"/>
    <row r="494" ht="20.2" customHeight="1"/>
    <row r="495" ht="20.2" customHeight="1"/>
    <row r="496" ht="20.2" customHeight="1"/>
    <row r="497" ht="20.2" customHeight="1"/>
    <row r="498" ht="20.2" customHeight="1"/>
    <row r="499" ht="20.2" customHeight="1"/>
    <row r="500" ht="20.2" customHeight="1"/>
    <row r="501" ht="20.2" customHeight="1"/>
    <row r="502" ht="20.2" customHeight="1"/>
    <row r="503" ht="20.2" customHeight="1"/>
    <row r="504" ht="20.2" customHeight="1"/>
    <row r="505" ht="20.2" customHeight="1"/>
    <row r="506" ht="20.2" customHeight="1"/>
    <row r="507" ht="20.2" customHeight="1"/>
    <row r="508" ht="20.2" customHeight="1"/>
    <row r="509" ht="20.2" customHeight="1"/>
    <row r="510" ht="20.2" customHeight="1"/>
    <row r="511" ht="20.2" customHeight="1"/>
    <row r="512" ht="20.2" customHeight="1"/>
    <row r="513" ht="20.2" customHeight="1"/>
    <row r="514" ht="20.2" customHeight="1"/>
    <row r="515" ht="20.2" customHeight="1"/>
    <row r="516" ht="20.2" customHeight="1"/>
    <row r="517" ht="20.2" customHeight="1"/>
    <row r="518" ht="20.2" customHeight="1"/>
    <row r="519" ht="20.2" customHeight="1"/>
    <row r="520" ht="20.2" customHeight="1"/>
    <row r="521" ht="20.2" customHeight="1"/>
    <row r="522" ht="20.2" customHeight="1"/>
    <row r="523" ht="20.2" customHeight="1"/>
    <row r="524" ht="20.2" customHeight="1"/>
    <row r="525" ht="20.2" customHeight="1"/>
    <row r="526" ht="20.2" customHeight="1"/>
    <row r="527" ht="20.2" customHeight="1"/>
    <row r="528" ht="20.2" customHeight="1"/>
    <row r="529" ht="20.2" customHeight="1"/>
    <row r="530" ht="20.2" customHeight="1"/>
    <row r="531" ht="20.2" customHeight="1"/>
    <row r="532" ht="20.2" customHeight="1"/>
    <row r="533" ht="20.2" customHeight="1"/>
    <row r="534" ht="20.2" customHeight="1"/>
    <row r="535" ht="20.2" customHeight="1"/>
    <row r="536" ht="20.2" customHeight="1"/>
    <row r="537" ht="20.2" customHeight="1"/>
    <row r="538" ht="20.2" customHeight="1"/>
    <row r="539" ht="20.2" customHeight="1"/>
    <row r="540" ht="20.2" customHeight="1"/>
    <row r="541" ht="20.2" customHeight="1"/>
    <row r="542" ht="20.2" customHeight="1"/>
    <row r="543" ht="20.2" customHeight="1"/>
    <row r="544" ht="20.2" customHeight="1"/>
    <row r="545" ht="20.2" customHeight="1"/>
    <row r="546" ht="20.2" customHeight="1"/>
    <row r="547" ht="20.2" customHeight="1"/>
    <row r="548" ht="20.2" customHeight="1"/>
    <row r="549" ht="20.2" customHeight="1"/>
    <row r="550" ht="20.2" customHeight="1"/>
    <row r="551" ht="20.2" customHeight="1"/>
    <row r="552" ht="20.2" customHeight="1"/>
    <row r="553" ht="20.2" customHeight="1"/>
    <row r="554" ht="20.2" customHeight="1"/>
    <row r="555" ht="20.2" customHeight="1"/>
    <row r="556" ht="20.2" customHeight="1"/>
    <row r="557" ht="20.2" customHeight="1"/>
    <row r="558" ht="20.2" customHeight="1"/>
    <row r="559" ht="20.2" customHeight="1"/>
    <row r="560" ht="20.2" customHeight="1"/>
    <row r="561" ht="20.2" customHeight="1"/>
    <row r="562" ht="20.2" customHeight="1"/>
    <row r="563" ht="20.2" customHeight="1"/>
    <row r="564" ht="20.2" customHeight="1"/>
    <row r="565" ht="20.2" customHeight="1"/>
    <row r="566" ht="20.2" customHeight="1"/>
    <row r="567" ht="20.2" customHeight="1"/>
    <row r="568" ht="20.2" customHeight="1"/>
    <row r="569" ht="20.2" customHeight="1"/>
    <row r="570" ht="20.2" customHeight="1"/>
    <row r="571" ht="20.2" customHeight="1"/>
    <row r="572" ht="20.2" customHeight="1"/>
    <row r="573" ht="20.2" customHeight="1"/>
    <row r="574" ht="20.2" customHeight="1"/>
    <row r="575" ht="20.2" customHeight="1"/>
    <row r="576" ht="20.2" customHeight="1"/>
    <row r="577" ht="20.2" customHeight="1"/>
    <row r="578" ht="20.2" customHeight="1"/>
    <row r="579" ht="20.2" customHeight="1"/>
    <row r="580" ht="20.2" customHeight="1"/>
    <row r="581" ht="20.2" customHeight="1"/>
    <row r="582" ht="20.2" customHeight="1"/>
    <row r="583" ht="20.2" customHeight="1"/>
    <row r="584" ht="20.2" customHeight="1"/>
    <row r="585" ht="20.2" customHeight="1"/>
    <row r="586" ht="20.2" customHeight="1"/>
    <row r="587" ht="20.2" customHeight="1"/>
    <row r="588" ht="20.2" customHeight="1"/>
    <row r="589" ht="20.2" customHeight="1"/>
    <row r="590" ht="20.2" customHeight="1"/>
    <row r="591" ht="20.2" customHeight="1"/>
    <row r="592" ht="20.2" customHeight="1"/>
    <row r="593" ht="20.2" customHeight="1"/>
    <row r="594" ht="20.2" customHeight="1"/>
    <row r="595" ht="20.2" customHeight="1"/>
    <row r="596" ht="20.2" customHeight="1"/>
    <row r="597" ht="20.2" customHeight="1"/>
    <row r="598" ht="20.2" customHeight="1"/>
    <row r="599" ht="20.2" customHeight="1"/>
    <row r="600" ht="20.2" customHeight="1"/>
    <row r="601" ht="20.2" customHeight="1"/>
    <row r="602" ht="20.2" customHeight="1"/>
    <row r="603" ht="20.2" customHeight="1"/>
    <row r="604" ht="20.2" customHeight="1"/>
    <row r="605" ht="20.2" customHeight="1"/>
    <row r="606" ht="20.2" customHeight="1"/>
    <row r="607" ht="20.2" customHeight="1"/>
    <row r="608" ht="20.2" customHeight="1"/>
    <row r="609" ht="20.2" customHeight="1"/>
    <row r="610" ht="20.2" customHeight="1"/>
    <row r="611" ht="20.2" customHeight="1"/>
    <row r="612" ht="20.2" customHeight="1"/>
    <row r="613" ht="20.2" customHeight="1"/>
    <row r="614" ht="20.2" customHeight="1"/>
    <row r="615" ht="20.2" customHeight="1"/>
    <row r="616" ht="20.2" customHeight="1"/>
    <row r="617" ht="20.2" customHeight="1"/>
    <row r="618" ht="20.2" customHeight="1"/>
    <row r="619" ht="20.2" customHeight="1"/>
    <row r="620" ht="20.2" customHeight="1"/>
    <row r="621" ht="20.2" customHeight="1"/>
    <row r="622" ht="20.2" customHeight="1"/>
    <row r="623" ht="20.2" customHeight="1"/>
    <row r="624" ht="20.2" customHeight="1"/>
    <row r="625" ht="20.2" customHeight="1"/>
    <row r="626" ht="20.2" customHeight="1"/>
    <row r="627" ht="20.2" customHeight="1"/>
    <row r="628" ht="20.2" customHeight="1"/>
    <row r="629" ht="20.2" customHeight="1"/>
    <row r="630" ht="20.2" customHeight="1"/>
    <row r="631" ht="20.2" customHeight="1"/>
    <row r="632" ht="20.2" customHeight="1"/>
    <row r="633" ht="20.2" customHeight="1"/>
    <row r="634" ht="20.2" customHeight="1"/>
    <row r="635" ht="20.2" customHeight="1"/>
    <row r="636" ht="20.2" customHeight="1"/>
    <row r="637" ht="20.2" customHeight="1"/>
    <row r="638" ht="20.2" customHeight="1"/>
    <row r="639" ht="20.2" customHeight="1"/>
    <row r="640" ht="20.2" customHeight="1"/>
    <row r="641" ht="20.2" customHeight="1"/>
    <row r="642" ht="20.2" customHeight="1"/>
    <row r="643" ht="20.2" customHeight="1"/>
    <row r="644" ht="20.2" customHeight="1"/>
    <row r="645" ht="20.2" customHeight="1"/>
    <row r="646" ht="20.2" customHeight="1"/>
    <row r="647" ht="20.2" customHeight="1"/>
    <row r="648" ht="20.2" customHeight="1"/>
    <row r="649" ht="20.2" customHeight="1"/>
    <row r="650" ht="20.2" customHeight="1"/>
    <row r="651" ht="20.2" customHeight="1"/>
    <row r="652" ht="20.2" customHeight="1"/>
    <row r="653" ht="20.2" customHeight="1"/>
    <row r="654" ht="20.2" customHeight="1"/>
    <row r="655" ht="20.2" customHeight="1"/>
    <row r="656" ht="20.2" customHeight="1"/>
    <row r="657" ht="20.2" customHeight="1"/>
    <row r="658" ht="20.2" customHeight="1"/>
    <row r="659" ht="20.2" customHeight="1"/>
    <row r="660" ht="20.2" customHeight="1"/>
    <row r="661" ht="20.2" customHeight="1"/>
    <row r="662" ht="20.2" customHeight="1"/>
    <row r="663" ht="20.2" customHeight="1"/>
    <row r="664" ht="20.2" customHeight="1"/>
    <row r="665" ht="20.2" customHeight="1"/>
    <row r="666" ht="20.2" customHeight="1"/>
    <row r="667" ht="20.2" customHeight="1"/>
    <row r="668" ht="20.2" customHeight="1"/>
    <row r="669" ht="20.2" customHeight="1"/>
    <row r="670" ht="20.2" customHeight="1"/>
    <row r="671" ht="20.2" customHeight="1"/>
    <row r="672" ht="20.2" customHeight="1"/>
    <row r="673" ht="20.2" customHeight="1"/>
    <row r="674" ht="20.2" customHeight="1"/>
    <row r="675" ht="20.2" customHeight="1"/>
    <row r="676" ht="20.2" customHeight="1"/>
    <row r="677" ht="20.2" customHeight="1"/>
    <row r="678" ht="20.2" customHeight="1"/>
    <row r="679" ht="20.2" customHeight="1"/>
    <row r="680" ht="20.2" customHeight="1"/>
    <row r="681" ht="20.2" customHeight="1"/>
    <row r="682" ht="20.2" customHeight="1"/>
    <row r="683" ht="20.2" customHeight="1"/>
    <row r="684" ht="20.2" customHeight="1"/>
    <row r="685" ht="20.2" customHeight="1"/>
    <row r="686" ht="20.2" customHeight="1"/>
    <row r="687" ht="20.2" customHeight="1"/>
    <row r="688" ht="20.2" customHeight="1"/>
    <row r="689" ht="20.2" customHeight="1"/>
    <row r="690" ht="20.2" customHeight="1"/>
    <row r="691" ht="20.2" customHeight="1"/>
    <row r="692" ht="20.2" customHeight="1"/>
    <row r="693" ht="20.2" customHeight="1"/>
    <row r="694" ht="20.2" customHeight="1"/>
    <row r="695" ht="20.2" customHeight="1"/>
    <row r="696" ht="20.2" customHeight="1"/>
    <row r="697" ht="20.2" customHeight="1"/>
    <row r="698" ht="20.2" customHeight="1"/>
    <row r="699" ht="20.2" customHeight="1"/>
    <row r="700" ht="20.2" customHeight="1"/>
    <row r="701" ht="20.2" customHeight="1"/>
    <row r="702" ht="20.2" customHeight="1"/>
    <row r="703" ht="20.2" customHeight="1"/>
    <row r="704" ht="20.2" customHeight="1"/>
    <row r="705" ht="20.2" customHeight="1"/>
    <row r="706" ht="20.2" customHeight="1"/>
    <row r="707" ht="20.2" customHeight="1"/>
    <row r="708" ht="20.2" customHeight="1"/>
    <row r="709" ht="20.2" customHeight="1"/>
    <row r="710" ht="20.2" customHeight="1"/>
    <row r="711" ht="20.2" customHeight="1"/>
    <row r="712" ht="20.2" customHeight="1"/>
    <row r="713" ht="20.2" customHeight="1"/>
    <row r="714" ht="20.2" customHeight="1"/>
    <row r="715" ht="20.2" customHeight="1"/>
    <row r="716" ht="20.2" customHeight="1"/>
    <row r="717" ht="20.2" customHeight="1"/>
    <row r="718" ht="20.2" customHeight="1"/>
    <row r="719" ht="20.2" customHeight="1"/>
    <row r="720" ht="20.2" customHeight="1"/>
    <row r="721" ht="20.2" customHeight="1"/>
    <row r="722" ht="20.2" customHeight="1"/>
    <row r="723" ht="20.2" customHeight="1"/>
    <row r="724" ht="20.2" customHeight="1"/>
    <row r="725" ht="20.2" customHeight="1"/>
    <row r="726" ht="20.2" customHeight="1"/>
    <row r="727" ht="20.2" customHeight="1"/>
    <row r="728" ht="20.2" customHeight="1"/>
    <row r="729" ht="20.2" customHeight="1"/>
    <row r="730" ht="20.2" customHeight="1"/>
    <row r="731" ht="20.2" customHeight="1"/>
    <row r="732" ht="20.2" customHeight="1"/>
    <row r="733" ht="20.2" customHeight="1"/>
    <row r="734" ht="20.2" customHeight="1"/>
    <row r="735" ht="20.2" customHeight="1"/>
    <row r="736" ht="20.2" customHeight="1"/>
    <row r="737" ht="20.2" customHeight="1"/>
    <row r="738" ht="20.2" customHeight="1"/>
    <row r="739" ht="20.2" customHeight="1"/>
    <row r="740" ht="20.2" customHeight="1"/>
    <row r="741" ht="20.2" customHeight="1"/>
    <row r="742" ht="20.2" customHeight="1"/>
    <row r="743" ht="20.2" customHeight="1"/>
    <row r="744" ht="20.2" customHeight="1"/>
    <row r="745" ht="20.2" customHeight="1"/>
    <row r="746" ht="20.2" customHeight="1"/>
    <row r="747" ht="20.2" customHeight="1"/>
    <row r="748" ht="20.2" customHeight="1"/>
    <row r="749" ht="20.2" customHeight="1"/>
    <row r="750" ht="20.2" customHeight="1"/>
    <row r="751" ht="20.2" customHeight="1"/>
    <row r="752" ht="20.2" customHeight="1"/>
    <row r="753" ht="20.2" customHeight="1"/>
    <row r="754" ht="20.2" customHeight="1"/>
    <row r="755" ht="20.2" customHeight="1"/>
    <row r="756" ht="20.2" customHeight="1"/>
    <row r="757" ht="20.2" customHeight="1"/>
    <row r="758" ht="20.2" customHeight="1"/>
    <row r="759" ht="20.2" customHeight="1"/>
    <row r="760" ht="20.2" customHeight="1"/>
    <row r="761" ht="20.2" customHeight="1"/>
    <row r="762" ht="20.2" customHeight="1"/>
  </sheetData>
  <autoFilter ref="A7:N36"/>
  <mergeCells count="32">
    <mergeCell ref="A1:N1"/>
    <mergeCell ref="A2:N2"/>
    <mergeCell ref="B4:N4"/>
    <mergeCell ref="B5:L5"/>
    <mergeCell ref="C6:E6"/>
    <mergeCell ref="A38:N38"/>
    <mergeCell ref="A39:N39"/>
    <mergeCell ref="B41:N41"/>
    <mergeCell ref="B42:L42"/>
    <mergeCell ref="C43:E43"/>
    <mergeCell ref="A4:A7"/>
    <mergeCell ref="A41:A44"/>
    <mergeCell ref="B6:B7"/>
    <mergeCell ref="B43:B44"/>
    <mergeCell ref="F6:F7"/>
    <mergeCell ref="F43:F44"/>
    <mergeCell ref="G6:G7"/>
    <mergeCell ref="G43:G44"/>
    <mergeCell ref="H6:H7"/>
    <mergeCell ref="H43:H44"/>
    <mergeCell ref="I6:I7"/>
    <mergeCell ref="I43:I44"/>
    <mergeCell ref="J6:J7"/>
    <mergeCell ref="J43:J44"/>
    <mergeCell ref="K6:K7"/>
    <mergeCell ref="K43:K44"/>
    <mergeCell ref="L6:L7"/>
    <mergeCell ref="L43:L44"/>
    <mergeCell ref="M5:M7"/>
    <mergeCell ref="M42:M44"/>
    <mergeCell ref="N5:N7"/>
    <mergeCell ref="N42:N44"/>
  </mergeCells>
  <printOptions horizontalCentered="1"/>
  <pageMargins left="0.393055555555556" right="0.313888888888889" top="0.707638888888889" bottom="0.668055555555556" header="0.313888888888889" footer="0.313888888888889"/>
  <pageSetup paperSize="9" scale="33" fitToHeight="2" orientation="landscape" horizontalDpi="600"/>
  <headerFooter alignWithMargins="0">
    <evenFooter>&amp;C4-2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1"/>
  <sheetViews>
    <sheetView workbookViewId="0">
      <selection activeCell="A3" sqref="A3"/>
    </sheetView>
  </sheetViews>
  <sheetFormatPr defaultColWidth="9" defaultRowHeight="14.25" outlineLevelCol="4"/>
  <cols>
    <col min="1" max="1" width="30.125" style="3" customWidth="1"/>
    <col min="2" max="3" width="24.875" style="3" customWidth="1"/>
    <col min="4" max="4" width="9" style="3"/>
    <col min="5" max="5" width="9.25" style="3"/>
    <col min="6" max="16384" width="9" style="3"/>
  </cols>
  <sheetData>
    <row r="1" ht="72" customHeight="1" spans="1:3">
      <c r="A1" s="4" t="s">
        <v>237</v>
      </c>
      <c r="B1" s="4"/>
      <c r="C1" s="4"/>
    </row>
    <row r="2" ht="23" customHeight="1" spans="1:5">
      <c r="A2" s="5" t="s">
        <v>238</v>
      </c>
      <c r="B2" s="5"/>
      <c r="C2" s="5"/>
      <c r="D2" s="6"/>
      <c r="E2" s="6"/>
    </row>
    <row r="3" ht="23" customHeight="1" spans="1:5">
      <c r="A3" s="7" t="s">
        <v>2</v>
      </c>
      <c r="B3" s="7"/>
      <c r="C3" s="8" t="s">
        <v>239</v>
      </c>
      <c r="D3" s="9"/>
      <c r="E3" s="10"/>
    </row>
    <row r="4" s="1" customFormat="1" ht="31" customHeight="1" spans="1:3">
      <c r="A4" s="11" t="s">
        <v>240</v>
      </c>
      <c r="B4" s="11" t="s">
        <v>241</v>
      </c>
      <c r="C4" s="11" t="s">
        <v>242</v>
      </c>
    </row>
    <row r="5" s="1" customFormat="1" ht="31" customHeight="1" spans="1:3">
      <c r="A5" s="12" t="s">
        <v>243</v>
      </c>
      <c r="B5" s="13">
        <v>20</v>
      </c>
      <c r="C5" s="13">
        <v>0</v>
      </c>
    </row>
    <row r="6" s="1" customFormat="1" ht="31" customHeight="1" spans="1:3">
      <c r="A6" s="12" t="s">
        <v>244</v>
      </c>
      <c r="B6" s="13">
        <f>[2]高职明细!$B$17</f>
        <v>11.7</v>
      </c>
      <c r="C6" s="14">
        <f>[2]高职明细!$O$17</f>
        <v>6.048286</v>
      </c>
    </row>
    <row r="7" s="1" customFormat="1" ht="31" customHeight="1" spans="1:3">
      <c r="A7" s="12" t="s">
        <v>245</v>
      </c>
      <c r="B7" s="13">
        <f>B8+B9</f>
        <v>44.3</v>
      </c>
      <c r="C7" s="14">
        <f>C8+C9</f>
        <v>31.151452</v>
      </c>
    </row>
    <row r="8" s="1" customFormat="1" ht="31" customHeight="1" spans="1:3">
      <c r="A8" s="12" t="s">
        <v>246</v>
      </c>
      <c r="B8" s="13">
        <f>14.3</f>
        <v>14.3</v>
      </c>
      <c r="C8" s="14">
        <f>[2]高职明细!$O$21</f>
        <v>4.651452</v>
      </c>
    </row>
    <row r="9" s="1" customFormat="1" ht="31" customHeight="1" spans="1:5">
      <c r="A9" s="12" t="s">
        <v>247</v>
      </c>
      <c r="B9" s="13">
        <v>30</v>
      </c>
      <c r="C9" s="15">
        <v>26.5</v>
      </c>
      <c r="E9" s="16"/>
    </row>
    <row r="10" s="2" customFormat="1" ht="31" customHeight="1" spans="1:3">
      <c r="A10" s="11" t="s">
        <v>248</v>
      </c>
      <c r="B10" s="11">
        <f>B5+B6+B7</f>
        <v>76</v>
      </c>
      <c r="C10" s="17">
        <f>C5+C6+C7</f>
        <v>37.199738</v>
      </c>
    </row>
    <row r="16" spans="1:1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  <row r="26" spans="1:1">
      <c r="A26" s="18"/>
    </row>
    <row r="27" spans="1:1">
      <c r="A27" s="18"/>
    </row>
    <row r="28" spans="1:1">
      <c r="A28" s="18"/>
    </row>
    <row r="29" spans="1:1">
      <c r="A29" s="18"/>
    </row>
    <row r="30" spans="1:1">
      <c r="A30" s="18"/>
    </row>
    <row r="31" spans="1:1">
      <c r="A31" s="18"/>
    </row>
    <row r="32" spans="1:1">
      <c r="A32" s="18"/>
    </row>
    <row r="33" spans="1:1">
      <c r="A33" s="18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</sheetData>
  <mergeCells count="2">
    <mergeCell ref="A1:C1"/>
    <mergeCell ref="A2:C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资产负债表</vt:lpstr>
      <vt:lpstr>利润表 </vt:lpstr>
      <vt:lpstr>现金流量表 </vt:lpstr>
      <vt:lpstr>所有者权益变动表 </vt:lpstr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财务报表-合并报表</dc:title>
  <dc:creator>qzdeng</dc:creator>
  <cp:lastModifiedBy>xiangyan</cp:lastModifiedBy>
  <dcterms:created xsi:type="dcterms:W3CDTF">2002-02-09T08:08:00Z</dcterms:created>
  <cp:lastPrinted>2024-03-24T01:43:00Z</cp:lastPrinted>
  <dcterms:modified xsi:type="dcterms:W3CDTF">2025-09-15T09:09:17Z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false</vt:bool>
  </property>
</Properties>
</file>